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0" yWindow="0" windowWidth="19200" windowHeight="7755"/>
  </bookViews>
  <sheets>
    <sheet name="Salary" sheetId="2" r:id="rId1"/>
    <sheet name="Other Deduction" sheetId="1" r:id="rId2"/>
    <sheet name="Tax Old Regime" sheetId="3" r:id="rId3"/>
    <sheet name="Tax New Regime " sheetId="5" r:id="rId4"/>
  </sheets>
  <definedNames>
    <definedName name="_tds1" localSheetId="3">#REF!</definedName>
    <definedName name="_tds1">#REF!</definedName>
    <definedName name="_tds2" localSheetId="3">#REF!</definedName>
    <definedName name="_tds2">#REF!</definedName>
    <definedName name="AIR.Code001" localSheetId="3">#REF!</definedName>
    <definedName name="AIR.Code001">#REF!</definedName>
    <definedName name="AIR.Code002" localSheetId="3">#REF!</definedName>
    <definedName name="AIR.Code002">#REF!</definedName>
    <definedName name="AIR.Code003" localSheetId="3">#REF!</definedName>
    <definedName name="AIR.Code003">#REF!</definedName>
    <definedName name="AIR.Code004" localSheetId="3">#REF!</definedName>
    <definedName name="AIR.Code004">#REF!</definedName>
    <definedName name="AIR.Code005" localSheetId="3">#REF!</definedName>
    <definedName name="AIR.Code005">#REF!</definedName>
    <definedName name="AIR.Code006" localSheetId="3">#REF!</definedName>
    <definedName name="AIR.Code006">#REF!</definedName>
    <definedName name="AIR.Code007" localSheetId="3">#REF!</definedName>
    <definedName name="AIR.Code007">#REF!</definedName>
    <definedName name="AIR.Code008" localSheetId="3">#REF!</definedName>
    <definedName name="AIR.Code008">#REF!</definedName>
    <definedName name="AIR.TaxExmpIntInc" localSheetId="3">#REF!</definedName>
    <definedName name="AIR.TaxExmpIntInc">#REF!</definedName>
    <definedName name="Bank1" localSheetId="3">#REF!</definedName>
    <definedName name="Bank1">#REF!</definedName>
    <definedName name="Bank10" localSheetId="3">#REF!</definedName>
    <definedName name="Bank10">#REF!</definedName>
    <definedName name="Bank11" localSheetId="3">#REF!</definedName>
    <definedName name="Bank11">#REF!</definedName>
    <definedName name="Bank12" localSheetId="3">#REF!</definedName>
    <definedName name="Bank12">#REF!</definedName>
    <definedName name="Bank2" localSheetId="3">#REF!</definedName>
    <definedName name="Bank2">#REF!</definedName>
    <definedName name="Bank3" localSheetId="3">#REF!</definedName>
    <definedName name="Bank3">#REF!</definedName>
    <definedName name="Bank4" localSheetId="3">#REF!</definedName>
    <definedName name="Bank4">#REF!</definedName>
    <definedName name="Bank5" localSheetId="3">#REF!</definedName>
    <definedName name="Bank5">#REF!</definedName>
    <definedName name="Bank6" localSheetId="3">#REF!</definedName>
    <definedName name="Bank6">#REF!</definedName>
    <definedName name="Bank6PCAR" localSheetId="3">#REF!</definedName>
    <definedName name="Bank6PCAR">#REF!</definedName>
    <definedName name="Bank7" localSheetId="3">#REF!</definedName>
    <definedName name="Bank7">#REF!</definedName>
    <definedName name="Bank8" localSheetId="3">#REF!</definedName>
    <definedName name="Bank8">#REF!</definedName>
    <definedName name="Bank9" localSheetId="3">#REF!</definedName>
    <definedName name="Bank9">#REF!</definedName>
    <definedName name="BankAccNo" localSheetId="3">#REF!</definedName>
    <definedName name="BankAccNo">#REF!</definedName>
    <definedName name="BankArrear" localSheetId="3">#REF!</definedName>
    <definedName name="BankArrear">#REF!</definedName>
    <definedName name="BankArrear0" localSheetId="3">#REF!</definedName>
    <definedName name="BankArrear0">#REF!</definedName>
    <definedName name="BankArrear1" localSheetId="3">#REF!</definedName>
    <definedName name="BankArrear1">#REF!</definedName>
    <definedName name="BankArrear2" localSheetId="3">#REF!</definedName>
    <definedName name="BankArrear2">#REF!</definedName>
    <definedName name="BankArrear3" localSheetId="3">#REF!</definedName>
    <definedName name="BankArrear3">#REF!</definedName>
    <definedName name="BankBonus" localSheetId="3">#REF!</definedName>
    <definedName name="BankBonus">#REF!</definedName>
    <definedName name="BankDA10" localSheetId="3">#REF!</definedName>
    <definedName name="BankDA10">#REF!</definedName>
    <definedName name="BankDA5" localSheetId="3">#REF!</definedName>
    <definedName name="BankDA5">#REF!</definedName>
    <definedName name="BankDA6" localSheetId="3">#REF!</definedName>
    <definedName name="BankDA6">#REF!</definedName>
    <definedName name="BankDA8" localSheetId="3">#REF!</definedName>
    <definedName name="BankDA8">#REF!</definedName>
    <definedName name="BankPL" localSheetId="3">#REF!</definedName>
    <definedName name="BankPL">#REF!</definedName>
    <definedName name="cmb_IncD.BankAccountType" localSheetId="3">#REF!</definedName>
    <definedName name="cmb_IncD.BankAccountType">#REF!</definedName>
    <definedName name="cmb_IncD.EcsRequired" localSheetId="3">#REF!</definedName>
    <definedName name="cmb_IncD.EcsRequired">#REF!</definedName>
    <definedName name="cmb_TDSal.StateCode" localSheetId="3">#REF!</definedName>
    <definedName name="cmb_TDSal.StateCode">#REF!</definedName>
    <definedName name="cmb_TDSoth.StateCode" localSheetId="3">#REF!</definedName>
    <definedName name="cmb_TDSoth.StateCode">#REF!</definedName>
    <definedName name="i_general" localSheetId="3">#REF!</definedName>
    <definedName name="i_general">#REF!</definedName>
    <definedName name="i_general2" localSheetId="3">#REF!</definedName>
    <definedName name="i_general2">#REF!</definedName>
    <definedName name="i_tds" localSheetId="3">#REF!</definedName>
    <definedName name="i_tds">#REF!</definedName>
    <definedName name="IncD.AdvanceTax" localSheetId="3">#REF!</definedName>
    <definedName name="IncD.AdvanceTax">#REF!</definedName>
    <definedName name="IncD.AggregateIncome" localSheetId="3">#REF!</definedName>
    <definedName name="IncD.AggregateIncome">#REF!</definedName>
    <definedName name="IncD.BalTaxPayable" localSheetId="3">#REF!</definedName>
    <definedName name="IncD.BalTaxPayable">#REF!</definedName>
    <definedName name="IncD.BankAccountNumber" localSheetId="3">#REF!</definedName>
    <definedName name="IncD.BankAccountNumber">#REF!</definedName>
    <definedName name="IncD.BankAccountType" localSheetId="3">#REF!</definedName>
    <definedName name="IncD.BankAccountType">#REF!</definedName>
    <definedName name="IncD.EcsRequired" localSheetId="3">#REF!</definedName>
    <definedName name="IncD.EcsRequired">#REF!</definedName>
    <definedName name="IncD.EducationCess" localSheetId="3">#REF!</definedName>
    <definedName name="IncD.EducationCess">#REF!</definedName>
    <definedName name="IncD.FamPension" localSheetId="3">#REF!</definedName>
    <definedName name="IncD.FamPension">#REF!</definedName>
    <definedName name="IncD.GrossTaxLiability" localSheetId="3">#REF!</definedName>
    <definedName name="IncD.GrossTaxLiability">#REF!</definedName>
    <definedName name="IncD.GrossTotIncome" localSheetId="3">#REF!</definedName>
    <definedName name="IncD.GrossTotIncome">#REF!</definedName>
    <definedName name="IncD.IncomeFromOS" localSheetId="3">#REF!</definedName>
    <definedName name="IncD.IncomeFromOS">#REF!</definedName>
    <definedName name="IncD.IncomeFromSal" localSheetId="3">#REF!</definedName>
    <definedName name="IncD.IncomeFromSal">#REF!</definedName>
    <definedName name="IncD.IndInterest" localSheetId="3">#REF!</definedName>
    <definedName name="IncD.IndInterest">#REF!</definedName>
    <definedName name="IncD.IntrstPayUs234A" localSheetId="3">#REF!</definedName>
    <definedName name="IncD.IntrstPayUs234A">#REF!</definedName>
    <definedName name="IncD.IntrstPayUs234B" localSheetId="3">#REF!</definedName>
    <definedName name="IncD.IntrstPayUs234B">#REF!</definedName>
    <definedName name="IncD.IntrstPayUs234C" localSheetId="3">#REF!</definedName>
    <definedName name="IncD.IntrstPayUs234C">#REF!</definedName>
    <definedName name="IncD.MICRCode" localSheetId="3">#REF!</definedName>
    <definedName name="IncD.MICRCode">#REF!</definedName>
    <definedName name="IncD.NetAgriculturalIncome" localSheetId="3">#REF!</definedName>
    <definedName name="IncD.NetAgriculturalIncome">#REF!</definedName>
    <definedName name="IncD.NetTaxLiability" localSheetId="3">#REF!</definedName>
    <definedName name="IncD.NetTaxLiability">#REF!</definedName>
    <definedName name="IncD.RebateOnAgriInc" localSheetId="3">#REF!</definedName>
    <definedName name="IncD.RebateOnAgriInc">#REF!</definedName>
    <definedName name="IncD.RefundDue" localSheetId="3">#REF!</definedName>
    <definedName name="IncD.RefundDue">#REF!</definedName>
    <definedName name="IncD.Section80C" localSheetId="3">#REF!</definedName>
    <definedName name="IncD.Section80C">#REF!</definedName>
    <definedName name="IncD.Section80CCC" localSheetId="3">#REF!</definedName>
    <definedName name="IncD.Section80CCC">#REF!</definedName>
    <definedName name="IncD.Section80CCD" localSheetId="3">#REF!</definedName>
    <definedName name="IncD.Section80CCD">#REF!</definedName>
    <definedName name="IncD.Section80D" localSheetId="3">#REF!</definedName>
    <definedName name="IncD.Section80D">#REF!</definedName>
    <definedName name="IncD.Section80DD" localSheetId="3">#REF!</definedName>
    <definedName name="IncD.Section80DD">#REF!</definedName>
    <definedName name="IncD.Section80DDB" localSheetId="3">#REF!</definedName>
    <definedName name="IncD.Section80DDB">#REF!</definedName>
    <definedName name="IncD.Section80E" localSheetId="3">#REF!</definedName>
    <definedName name="IncD.Section80E">#REF!</definedName>
    <definedName name="IncD.Section80G" localSheetId="3">#REF!</definedName>
    <definedName name="IncD.Section80G">#REF!</definedName>
    <definedName name="IncD.Section80GG" localSheetId="3">#REF!</definedName>
    <definedName name="IncD.Section80GG">#REF!</definedName>
    <definedName name="IncD.Section80GGA" localSheetId="3">#REF!</definedName>
    <definedName name="IncD.Section80GGA">#REF!</definedName>
    <definedName name="IncD.Section80GGC" localSheetId="3">#REF!</definedName>
    <definedName name="IncD.Section80GGC">#REF!</definedName>
    <definedName name="IncD.Section80U" localSheetId="3">#REF!</definedName>
    <definedName name="IncD.Section80U">#REF!</definedName>
    <definedName name="IncD.Section89" localSheetId="3">#REF!</definedName>
    <definedName name="IncD.Section89">#REF!</definedName>
    <definedName name="IncD.Section90and91" localSheetId="3">#REF!</definedName>
    <definedName name="IncD.Section90and91">#REF!</definedName>
    <definedName name="IncD.SelfAssessmentTax" localSheetId="3">#REF!</definedName>
    <definedName name="IncD.SelfAssessmentTax">#REF!</definedName>
    <definedName name="IncD.SurchargeOnTaxPayable" localSheetId="3">#REF!</definedName>
    <definedName name="IncD.SurchargeOnTaxPayable">#REF!</definedName>
    <definedName name="IncD.TaxOnAggregateInc" localSheetId="3">#REF!</definedName>
    <definedName name="IncD.TaxOnAggregateInc">#REF!</definedName>
    <definedName name="IncD.TDS" localSheetId="3">#REF!</definedName>
    <definedName name="IncD.TDS">#REF!</definedName>
    <definedName name="IncD.TotalChapVIADeductions" localSheetId="3">#REF!</definedName>
    <definedName name="IncD.TotalChapVIADeductions">#REF!</definedName>
    <definedName name="IncD.TotalIncome" localSheetId="3">#REF!</definedName>
    <definedName name="IncD.TotalIncome">#REF!</definedName>
    <definedName name="IncD.TotalIntrstPay" localSheetId="3">#REF!</definedName>
    <definedName name="IncD.TotalIntrstPay">#REF!</definedName>
    <definedName name="IncD.TotalTaxesPaid" localSheetId="3">#REF!</definedName>
    <definedName name="IncD.TotalTaxesPaid">#REF!</definedName>
    <definedName name="IncD.TotalTaxPayable" localSheetId="3">#REF!</definedName>
    <definedName name="IncD.TotalTaxPayable">#REF!</definedName>
    <definedName name="IncD.TotTaxPlusIntrstPay" localSheetId="3">#REF!</definedName>
    <definedName name="IncD.TotTaxPlusIntrstPay">#REF!</definedName>
    <definedName name="IT.Amt" localSheetId="3">#REF!</definedName>
    <definedName name="IT.Amt">#REF!</definedName>
    <definedName name="IT.FormulaOFS" localSheetId="3">#REF!</definedName>
    <definedName name="IT.FormulaOFS">#REF!</definedName>
    <definedName name="_xlnm.Print_Area" localSheetId="0">Salary!$C$79:$AB$113</definedName>
    <definedName name="_xlnm.Print_Area" localSheetId="3">'Tax New Regime '!$A$1:$P$70</definedName>
    <definedName name="_xlnm.Print_Area" localSheetId="2">'Tax Old Regime'!$A$1:$P$67</definedName>
    <definedName name="Sex" localSheetId="3">'Other Deduction'!#REF!</definedName>
    <definedName name="Sex">'Other Deduction'!#REF!</definedName>
    <definedName name="sheet1.CityOrTownOrDistrict" localSheetId="3">#REF!</definedName>
    <definedName name="sheet1.CityOrTownOrDistrict">#REF!</definedName>
    <definedName name="sheet1.DOB" localSheetId="3">#REF!</definedName>
    <definedName name="sheet1.DOB">#REF!</definedName>
    <definedName name="sheet1.EmployerCategory1" localSheetId="3">#REF!</definedName>
    <definedName name="sheet1.EmployerCategory1">#REF!</definedName>
    <definedName name="sheet1.FirstName" localSheetId="3">#REF!</definedName>
    <definedName name="sheet1.FirstName">#REF!</definedName>
    <definedName name="sheet1.Gender1" localSheetId="3">#REF!</definedName>
    <definedName name="sheet1.Gender1">#REF!</definedName>
    <definedName name="sheet1.LocalityOrArea" localSheetId="3">#REF!</definedName>
    <definedName name="sheet1.LocalityOrArea">#REF!</definedName>
    <definedName name="sheet1.MiddleName" localSheetId="3">#REF!</definedName>
    <definedName name="sheet1.MiddleName">#REF!</definedName>
    <definedName name="sheet1.newstcode" localSheetId="3">#REF!</definedName>
    <definedName name="sheet1.newstcode">#REF!</definedName>
    <definedName name="sheet1.OrigRetFiledDate" localSheetId="3">#REF!</definedName>
    <definedName name="sheet1.OrigRetFiledDate">#REF!</definedName>
    <definedName name="sheet1.PAN" localSheetId="3">#REF!</definedName>
    <definedName name="sheet1.PAN">#REF!</definedName>
    <definedName name="sheet1.PhoneNo" localSheetId="3">#REF!</definedName>
    <definedName name="sheet1.PhoneNo">#REF!</definedName>
    <definedName name="sheet1.PinCode" localSheetId="3">#REF!</definedName>
    <definedName name="sheet1.PinCode">#REF!</definedName>
    <definedName name="sheet1.ReceiptNo" localSheetId="3">#REF!</definedName>
    <definedName name="sheet1.ReceiptNo">#REF!</definedName>
    <definedName name="sheet1.ResidenceName" localSheetId="3">#REF!</definedName>
    <definedName name="sheet1.ResidenceName">#REF!</definedName>
    <definedName name="sheet1.ResidenceNo" localSheetId="3">#REF!</definedName>
    <definedName name="sheet1.ResidenceNo">#REF!</definedName>
    <definedName name="sheet1.ResidentialStatus" localSheetId="3">#REF!</definedName>
    <definedName name="sheet1.ResidentialStatus">#REF!</definedName>
    <definedName name="sheet1.ResidentialStatus1" localSheetId="3">#REF!</definedName>
    <definedName name="sheet1.ResidentialStatus1">#REF!</definedName>
    <definedName name="sheet1.ReturnFileSec" localSheetId="3">#REF!</definedName>
    <definedName name="sheet1.ReturnFileSec">#REF!</definedName>
    <definedName name="sheet1.ReturnFileSec1" localSheetId="3">#REF!</definedName>
    <definedName name="sheet1.ReturnFileSec1">#REF!</definedName>
    <definedName name="sheet1.ReturnType" localSheetId="3">#REF!</definedName>
    <definedName name="sheet1.ReturnType">#REF!</definedName>
    <definedName name="sheet1.ReturnType1" localSheetId="3">#REF!</definedName>
    <definedName name="sheet1.ReturnType1">#REF!</definedName>
    <definedName name="sheet1.RoadOrStreet" localSheetId="3">#REF!</definedName>
    <definedName name="sheet1.RoadOrStreet">#REF!</definedName>
    <definedName name="sheet1.StateCode" localSheetId="3">#REF!</definedName>
    <definedName name="sheet1.StateCode">#REF!</definedName>
    <definedName name="sheet1.StateCode1" localSheetId="3">#REF!</definedName>
    <definedName name="sheet1.StateCode1">#REF!</definedName>
    <definedName name="sheet1.Status" localSheetId="3">#REF!</definedName>
    <definedName name="sheet1.Status">#REF!</definedName>
    <definedName name="sheet1.Status1" localSheetId="3">#REF!</definedName>
    <definedName name="sheet1.Status1">#REF!</definedName>
    <definedName name="sheet1.STDcode" localSheetId="3">#REF!</definedName>
    <definedName name="sheet1.STDcode">#REF!</definedName>
    <definedName name="sheet1.SurNameOrOrgName" localSheetId="3">#REF!</definedName>
    <definedName name="sheet1.SurNameOrOrgName">#REF!</definedName>
    <definedName name="sheet1.SwVersionNo" localSheetId="3">#REF!</definedName>
    <definedName name="sheet1.SwVersionNo">#REF!</definedName>
    <definedName name="TaxP.Amt" localSheetId="3">#REF!</definedName>
    <definedName name="TaxP.Amt">#REF!</definedName>
    <definedName name="TaxP.BSRCode" localSheetId="3">#REF!</definedName>
    <definedName name="TaxP.BSRCode">#REF!</definedName>
    <definedName name="TaxP.DateDep" localSheetId="3">#REF!</definedName>
    <definedName name="TaxP.DateDep">#REF!</definedName>
    <definedName name="TaxP.NameOfBank" localSheetId="3">#REF!</definedName>
    <definedName name="TaxP.NameOfBank">#REF!</definedName>
    <definedName name="TaxP.NameOfBranch" localSheetId="3">#REF!</definedName>
    <definedName name="TaxP.NameOfBranch">#REF!</definedName>
    <definedName name="TaxP.SrlNoOfChaln" localSheetId="3">#REF!</definedName>
    <definedName name="TaxP.SrlNoOfChaln">#REF!</definedName>
    <definedName name="TDS_Sum" localSheetId="3">#REF!</definedName>
    <definedName name="TDS_Sum">#REF!</definedName>
    <definedName name="TDS1.TotalTDSSal" localSheetId="3">#REF!</definedName>
    <definedName name="TDS1.TotalTDSSal">#REF!</definedName>
    <definedName name="TDS2_sum" localSheetId="3">#REF!</definedName>
    <definedName name="TDS2_sum">#REF!</definedName>
    <definedName name="TDSal.AddrDetail" localSheetId="3">#REF!</definedName>
    <definedName name="TDSal.AddrDetail">#REF!</definedName>
    <definedName name="TDSal.CityOrTownOrDistrict" localSheetId="3">#REF!</definedName>
    <definedName name="TDSal.CityOrTownOrDistrict">#REF!</definedName>
    <definedName name="TDSal.DeductUnderChapVIA" localSheetId="3">#REF!</definedName>
    <definedName name="TDSal.DeductUnderChapVIA">#REF!</definedName>
    <definedName name="TDSal.EmployerOrDeductorOrCollecterName" localSheetId="3">#REF!</definedName>
    <definedName name="TDSal.EmployerOrDeductorOrCollecterName">#REF!</definedName>
    <definedName name="TDSal.IncChrgSal" localSheetId="3">#REF!</definedName>
    <definedName name="TDSal.IncChrgSal">#REF!</definedName>
    <definedName name="TDSal.PinCode" localSheetId="3">#REF!</definedName>
    <definedName name="TDSal.PinCode">#REF!</definedName>
    <definedName name="TDSal.StateCode" localSheetId="3">#REF!</definedName>
    <definedName name="TDSal.StateCode">#REF!</definedName>
    <definedName name="TDSal.TAN" localSheetId="3">#REF!</definedName>
    <definedName name="TDSal.TAN">#REF!</definedName>
    <definedName name="TDSal.TaxPayIncluSurchEdnCes" localSheetId="3">#REF!</definedName>
    <definedName name="TDSal.TaxPayIncluSurchEdnCes">#REF!</definedName>
    <definedName name="TDSal.TaxPayRefund" localSheetId="3">#REF!</definedName>
    <definedName name="TDSal.TaxPayRefund">#REF!</definedName>
    <definedName name="TDSal.TotalTDSSal" localSheetId="3">#REF!</definedName>
    <definedName name="TDSal.TotalTDSSal">#REF!</definedName>
    <definedName name="TDSoth.AddrDetail" localSheetId="3">#REF!</definedName>
    <definedName name="TDSoth.AddrDetail">#REF!</definedName>
    <definedName name="TDSoth.AmtPaid" localSheetId="3">#REF!</definedName>
    <definedName name="TDSoth.AmtPaid">#REF!</definedName>
    <definedName name="TDSoth.CityOrTownOrDistrict" localSheetId="3">#REF!</definedName>
    <definedName name="TDSoth.CityOrTownOrDistrict">#REF!</definedName>
    <definedName name="TDSoth.ClaimOutOfTotTDSOnAmtPaid" localSheetId="3">#REF!</definedName>
    <definedName name="TDSoth.ClaimOutOfTotTDSOnAmtPaid">#REF!</definedName>
    <definedName name="TDSoth.DatePayCred" localSheetId="3">#REF!</definedName>
    <definedName name="TDSoth.DatePayCred">#REF!</definedName>
    <definedName name="TDSoth.EmployerOrDeductorOrCollecterName" localSheetId="3">#REF!</definedName>
    <definedName name="TDSoth.EmployerOrDeductorOrCollecterName">#REF!</definedName>
    <definedName name="TDSoth.PinCode" localSheetId="3">#REF!</definedName>
    <definedName name="TDSoth.PinCode">#REF!</definedName>
    <definedName name="TDSoth.StateCode" localSheetId="3">#REF!</definedName>
    <definedName name="TDSoth.StateCode">#REF!</definedName>
    <definedName name="TDSoth.TAN" localSheetId="3">#REF!</definedName>
    <definedName name="TDSoth.TAN">#REF!</definedName>
    <definedName name="TDSoth.TotTDSOnAmtPaid" localSheetId="3">#REF!</definedName>
    <definedName name="TDSoth.TotTDSOnAmtPaid">#REF!</definedName>
    <definedName name="tp" localSheetId="3">#REF!</definedName>
    <definedName name="tp">#REF!</definedName>
    <definedName name="Ver.AssesseeVerName" localSheetId="3">#REF!</definedName>
    <definedName name="Ver.AssesseeVerName">#REF!</definedName>
    <definedName name="Ver.Date" localSheetId="3">#REF!</definedName>
    <definedName name="Ver.Date">#REF!</definedName>
    <definedName name="Ver.FatherName" localSheetId="3">#REF!</definedName>
    <definedName name="Ver.FatherName">#REF!</definedName>
    <definedName name="Ver.IdentificationNoOfTRP" localSheetId="3">#REF!</definedName>
    <definedName name="Ver.IdentificationNoOfTRP">#REF!</definedName>
    <definedName name="Ver.NameOfTRP" localSheetId="3">#REF!</definedName>
    <definedName name="Ver.NameOfTRP">#REF!</definedName>
    <definedName name="Ver.Place" localSheetId="3">#REF!</definedName>
    <definedName name="Ver.Place">#REF!</definedName>
    <definedName name="Ver.ReImbFrmGov" localSheetId="3">#REF!</definedName>
    <definedName name="Ver.ReImbFrmGov">#REF!</definedName>
    <definedName name="Z_01E6FF9C_BB30_4C32_9D09_6DB93F11503E_.wvu.Cols" localSheetId="1" hidden="1">'Other Deduction'!$G:$XFD</definedName>
    <definedName name="Z_01E6FF9C_BB30_4C32_9D09_6DB93F11503E_.wvu.Cols" localSheetId="0" hidden="1">Salary!$AC:$XFD</definedName>
    <definedName name="Z_01E6FF9C_BB30_4C32_9D09_6DB93F11503E_.wvu.Cols" localSheetId="3" hidden="1">'Tax New Regime '!$R:$XFD</definedName>
    <definedName name="Z_01E6FF9C_BB30_4C32_9D09_6DB93F11503E_.wvu.Cols" localSheetId="2" hidden="1">'Tax Old Regime'!$R:$XFD</definedName>
    <definedName name="Z_01E6FF9C_BB30_4C32_9D09_6DB93F11503E_.wvu.PrintArea" localSheetId="0" hidden="1">Salary!$C$79:$AB$111</definedName>
    <definedName name="Z_01E6FF9C_BB30_4C32_9D09_6DB93F11503E_.wvu.PrintArea" localSheetId="3" hidden="1">'Tax New Regime '!$A$1:$P$74</definedName>
    <definedName name="Z_01E6FF9C_BB30_4C32_9D09_6DB93F11503E_.wvu.PrintArea" localSheetId="2" hidden="1">'Tax Old Regime'!$A$1:$P$71</definedName>
    <definedName name="Z_01E6FF9C_BB30_4C32_9D09_6DB93F11503E_.wvu.Rows" localSheetId="1" hidden="1">'Other Deduction'!$562:$1048576,'Other Deduction'!$24:$561</definedName>
    <definedName name="Z_01E6FF9C_BB30_4C32_9D09_6DB93F11503E_.wvu.Rows" localSheetId="0" hidden="1">Salary!$1024:$1048576,Salary!$112:$1023</definedName>
    <definedName name="Z_01E6FF9C_BB30_4C32_9D09_6DB93F11503E_.wvu.Rows" localSheetId="3" hidden="1">'Tax New Regime '!$80:$1048576,'Tax New Regime '!$76:$79</definedName>
    <definedName name="Z_01E6FF9C_BB30_4C32_9D09_6DB93F11503E_.wvu.Rows" localSheetId="2" hidden="1">'Tax Old Regime'!$77:$1048576,'Tax Old Regime'!$73:$76</definedName>
    <definedName name="Z_483AFC7C_A53B_4837_A853_31CBC6C9ED1B_.wvu.Cols" localSheetId="1" hidden="1">'Other Deduction'!$G:$XFD</definedName>
    <definedName name="Z_483AFC7C_A53B_4837_A853_31CBC6C9ED1B_.wvu.Cols" localSheetId="0" hidden="1">Salary!$AC:$XFD</definedName>
    <definedName name="Z_483AFC7C_A53B_4837_A853_31CBC6C9ED1B_.wvu.Cols" localSheetId="3" hidden="1">'Tax New Regime '!$R:$XFD</definedName>
    <definedName name="Z_483AFC7C_A53B_4837_A853_31CBC6C9ED1B_.wvu.Cols" localSheetId="2" hidden="1">'Tax Old Regime'!$R:$XFD</definedName>
    <definedName name="Z_483AFC7C_A53B_4837_A853_31CBC6C9ED1B_.wvu.PrintArea" localSheetId="0" hidden="1">Salary!$C$79:$AB$111</definedName>
    <definedName name="Z_483AFC7C_A53B_4837_A853_31CBC6C9ED1B_.wvu.PrintArea" localSheetId="3" hidden="1">'Tax New Regime '!$A$1:$P$74</definedName>
    <definedName name="Z_483AFC7C_A53B_4837_A853_31CBC6C9ED1B_.wvu.PrintArea" localSheetId="2" hidden="1">'Tax Old Regime'!$A$1:$P$71</definedName>
    <definedName name="Z_483AFC7C_A53B_4837_A853_31CBC6C9ED1B_.wvu.Rows" localSheetId="1" hidden="1">'Other Deduction'!$562:$1048576,'Other Deduction'!$24:$561</definedName>
    <definedName name="Z_483AFC7C_A53B_4837_A853_31CBC6C9ED1B_.wvu.Rows" localSheetId="0" hidden="1">Salary!$1024:$1048576,Salary!$112:$1023</definedName>
    <definedName name="Z_483AFC7C_A53B_4837_A853_31CBC6C9ED1B_.wvu.Rows" localSheetId="3" hidden="1">'Tax New Regime '!$80:$1048576,'Tax New Regime '!$76:$79</definedName>
    <definedName name="Z_483AFC7C_A53B_4837_A853_31CBC6C9ED1B_.wvu.Rows" localSheetId="2" hidden="1">'Tax Old Regime'!$77:$1048576,'Tax Old Regime'!$73:$76</definedName>
  </definedNames>
  <calcPr calcId="124519"/>
  <customWorkbookViews>
    <customWorkbookView name="Kalu Ram Kumawat - Personal View" guid="{01E6FF9C-BB30-4C32-9D09-6DB93F11503E}" mergeInterval="0" personalView="1" maximized="1" xWindow="1" yWindow="1" windowWidth="1024" windowHeight="547" activeSheetId="1"/>
    <customWorkbookView name="x - Personal View" guid="{483AFC7C-A53B-4837-A853-31CBC6C9ED1B}" mergeInterval="0" personalView="1" maximized="1" xWindow="1" yWindow="1" windowWidth="800" windowHeight="382" activeSheetId="1"/>
  </customWorkbookViews>
</workbook>
</file>

<file path=xl/calcChain.xml><?xml version="1.0" encoding="utf-8"?>
<calcChain xmlns="http://schemas.openxmlformats.org/spreadsheetml/2006/main">
  <c r="E106" i="2"/>
  <c r="F106"/>
  <c r="G106"/>
  <c r="H106"/>
  <c r="I106"/>
  <c r="J106"/>
  <c r="K106"/>
  <c r="L106"/>
  <c r="M106"/>
  <c r="N106"/>
  <c r="O106"/>
  <c r="P106"/>
  <c r="Q106"/>
  <c r="R106"/>
  <c r="S106"/>
  <c r="T106"/>
  <c r="U106"/>
  <c r="V106"/>
  <c r="W106"/>
  <c r="X106"/>
  <c r="Y106"/>
  <c r="Z106"/>
  <c r="AA106"/>
  <c r="O3" i="5"/>
  <c r="O3" i="3"/>
  <c r="P34" i="5"/>
  <c r="P34" i="3"/>
  <c r="P86" i="2"/>
  <c r="G88" l="1"/>
  <c r="G89"/>
  <c r="G90"/>
  <c r="G91"/>
  <c r="G92"/>
  <c r="G93"/>
  <c r="G94"/>
  <c r="G95"/>
  <c r="G96"/>
  <c r="G97"/>
  <c r="G98"/>
  <c r="G99"/>
  <c r="G100"/>
  <c r="G87"/>
  <c r="D87"/>
  <c r="E99" l="1"/>
  <c r="Q99" s="1"/>
  <c r="O102"/>
  <c r="O103"/>
  <c r="O104"/>
  <c r="O105"/>
  <c r="N67" i="5"/>
  <c r="P64"/>
  <c r="P45"/>
  <c r="P44"/>
  <c r="P43"/>
  <c r="P42"/>
  <c r="P41"/>
  <c r="P40"/>
  <c r="P39"/>
  <c r="P38"/>
  <c r="P35"/>
  <c r="H31"/>
  <c r="N30"/>
  <c r="H30"/>
  <c r="N29"/>
  <c r="N28"/>
  <c r="N27"/>
  <c r="H27"/>
  <c r="N26"/>
  <c r="H26"/>
  <c r="N25"/>
  <c r="H25"/>
  <c r="N24"/>
  <c r="N23"/>
  <c r="P19"/>
  <c r="J16"/>
  <c r="L14"/>
  <c r="D16" s="1"/>
  <c r="L16" s="1"/>
  <c r="L10"/>
  <c r="L9"/>
  <c r="B7"/>
  <c r="K3"/>
  <c r="D3"/>
  <c r="A1"/>
  <c r="D101" i="2"/>
  <c r="O101" s="1"/>
  <c r="M88"/>
  <c r="U88"/>
  <c r="U89" s="1"/>
  <c r="U90" s="1"/>
  <c r="U91" s="1"/>
  <c r="U92" s="1"/>
  <c r="U93" s="1"/>
  <c r="U94" s="1"/>
  <c r="U95" s="1"/>
  <c r="U96" s="1"/>
  <c r="U97" s="1"/>
  <c r="U98" s="1"/>
  <c r="L11" i="3"/>
  <c r="P7"/>
  <c r="D19" i="1"/>
  <c r="B7" i="3"/>
  <c r="A2" i="1"/>
  <c r="H31" i="3"/>
  <c r="G16"/>
  <c r="H86" i="2"/>
  <c r="P5" i="3"/>
  <c r="M89" i="2" l="1"/>
  <c r="M90" s="1"/>
  <c r="P12" i="5"/>
  <c r="M91" i="2"/>
  <c r="M92" s="1"/>
  <c r="M93" s="1"/>
  <c r="M94" s="1"/>
  <c r="M95" s="1"/>
  <c r="M96" s="1"/>
  <c r="M97" s="1"/>
  <c r="M98" s="1"/>
  <c r="H87"/>
  <c r="Y61"/>
  <c r="Y62"/>
  <c r="Y63"/>
  <c r="Y64"/>
  <c r="Y65"/>
  <c r="Y66"/>
  <c r="Y67"/>
  <c r="Y68"/>
  <c r="Y69"/>
  <c r="Y70"/>
  <c r="Y71"/>
  <c r="Y72"/>
  <c r="Y73"/>
  <c r="Y74"/>
  <c r="Y75"/>
  <c r="Y76"/>
  <c r="Y77"/>
  <c r="Y60"/>
  <c r="Y43"/>
  <c r="Y44"/>
  <c r="Y45"/>
  <c r="Y46"/>
  <c r="Y47"/>
  <c r="Y48"/>
  <c r="Y49"/>
  <c r="Y50"/>
  <c r="Y51"/>
  <c r="Y52"/>
  <c r="Y53"/>
  <c r="Y54"/>
  <c r="Y55"/>
  <c r="Y56"/>
  <c r="Y57"/>
  <c r="Y58"/>
  <c r="Y59"/>
  <c r="Y25"/>
  <c r="Y26"/>
  <c r="Y27"/>
  <c r="Y28"/>
  <c r="Y29"/>
  <c r="Y30"/>
  <c r="Y31"/>
  <c r="Y32"/>
  <c r="Y33"/>
  <c r="Y34"/>
  <c r="Y35"/>
  <c r="Y36"/>
  <c r="Y37"/>
  <c r="Y38"/>
  <c r="Y39"/>
  <c r="Y40"/>
  <c r="Y41"/>
  <c r="Y42"/>
  <c r="Y24"/>
  <c r="Y17"/>
  <c r="Y18"/>
  <c r="Y19"/>
  <c r="Y20"/>
  <c r="Y21"/>
  <c r="Y22"/>
  <c r="Y23"/>
  <c r="H88" l="1"/>
  <c r="H89" s="1"/>
  <c r="H90" s="1"/>
  <c r="H91" s="1"/>
  <c r="H92" s="1"/>
  <c r="H93" s="1"/>
  <c r="H94" s="1"/>
  <c r="H95" s="1"/>
  <c r="H96" s="1"/>
  <c r="H97" s="1"/>
  <c r="H98" s="1"/>
  <c r="H27" i="3"/>
  <c r="P35"/>
  <c r="P44" l="1"/>
  <c r="L10"/>
  <c r="K3" l="1"/>
  <c r="D3"/>
  <c r="Z102" i="2" l="1"/>
  <c r="Z103"/>
  <c r="Z104"/>
  <c r="Z105"/>
  <c r="P99" l="1"/>
  <c r="O99"/>
  <c r="Y7"/>
  <c r="Y8"/>
  <c r="Y9"/>
  <c r="Y10"/>
  <c r="Y11"/>
  <c r="Y12"/>
  <c r="Y13"/>
  <c r="Y14"/>
  <c r="Y15"/>
  <c r="Y16"/>
  <c r="Y6"/>
  <c r="F87" l="1"/>
  <c r="Z101"/>
  <c r="F88" l="1"/>
  <c r="F89" s="1"/>
  <c r="F90" s="1"/>
  <c r="F91" s="1"/>
  <c r="F92" s="1"/>
  <c r="F93" s="1"/>
  <c r="F94" s="1"/>
  <c r="F95" s="1"/>
  <c r="F96" s="1"/>
  <c r="F97" s="1"/>
  <c r="F98" s="1"/>
  <c r="N24" i="3"/>
  <c r="N28"/>
  <c r="N30"/>
  <c r="N29"/>
  <c r="N27"/>
  <c r="N26"/>
  <c r="N25"/>
  <c r="N23"/>
  <c r="E87" i="2"/>
  <c r="Q87" s="1"/>
  <c r="P87" l="1"/>
  <c r="O87"/>
  <c r="P61" i="3"/>
  <c r="P42"/>
  <c r="P41"/>
  <c r="P40"/>
  <c r="P39"/>
  <c r="P38"/>
  <c r="P45"/>
  <c r="P43"/>
  <c r="P19"/>
  <c r="D88" i="2"/>
  <c r="Y88"/>
  <c r="I89"/>
  <c r="Y89" l="1"/>
  <c r="Y90" s="1"/>
  <c r="Y91" s="1"/>
  <c r="Y92" s="1"/>
  <c r="Y93" s="1"/>
  <c r="Y94" s="1"/>
  <c r="Y95" s="1"/>
  <c r="E88"/>
  <c r="Q88" s="1"/>
  <c r="N64" i="3"/>
  <c r="AA105" i="2"/>
  <c r="AA103"/>
  <c r="AA104"/>
  <c r="J88"/>
  <c r="P88" l="1"/>
  <c r="J89"/>
  <c r="J90" s="1"/>
  <c r="J91" s="1"/>
  <c r="J92" s="1"/>
  <c r="J93" s="1"/>
  <c r="J94" s="1"/>
  <c r="J95" s="1"/>
  <c r="J96" s="1"/>
  <c r="J97" s="1"/>
  <c r="J98" s="1"/>
  <c r="W88"/>
  <c r="V88"/>
  <c r="AA101" l="1"/>
  <c r="Z87"/>
  <c r="R88" l="1"/>
  <c r="W89"/>
  <c r="V89"/>
  <c r="T88"/>
  <c r="S88"/>
  <c r="L9" i="3"/>
  <c r="H30"/>
  <c r="H26"/>
  <c r="H25"/>
  <c r="J16"/>
  <c r="L14"/>
  <c r="D16" s="1"/>
  <c r="P6"/>
  <c r="A1"/>
  <c r="I90" i="2"/>
  <c r="I91" s="1"/>
  <c r="I92" s="1"/>
  <c r="I93" s="1"/>
  <c r="I94" s="1"/>
  <c r="I95" s="1"/>
  <c r="I96" s="1"/>
  <c r="I97" s="1"/>
  <c r="I98" s="1"/>
  <c r="I88"/>
  <c r="L88"/>
  <c r="K88"/>
  <c r="O88" l="1"/>
  <c r="S89"/>
  <c r="S90" s="1"/>
  <c r="S91" s="1"/>
  <c r="S92" s="1"/>
  <c r="S93" s="1"/>
  <c r="S94" s="1"/>
  <c r="S95" s="1"/>
  <c r="S96" s="1"/>
  <c r="S97" s="1"/>
  <c r="S98" s="1"/>
  <c r="R89"/>
  <c r="R90" s="1"/>
  <c r="R91" s="1"/>
  <c r="R92" s="1"/>
  <c r="R93" s="1"/>
  <c r="R94" s="1"/>
  <c r="R95" s="1"/>
  <c r="R96" s="1"/>
  <c r="R97" s="1"/>
  <c r="R98" s="1"/>
  <c r="K89"/>
  <c r="K90" s="1"/>
  <c r="K91" s="1"/>
  <c r="K92" s="1"/>
  <c r="K93" s="1"/>
  <c r="K94" s="1"/>
  <c r="K95" s="1"/>
  <c r="K96" s="1"/>
  <c r="K97" s="1"/>
  <c r="K98" s="1"/>
  <c r="T89"/>
  <c r="T90" s="1"/>
  <c r="T91" s="1"/>
  <c r="T92" s="1"/>
  <c r="T93" s="1"/>
  <c r="T94" s="1"/>
  <c r="T95" s="1"/>
  <c r="T96" s="1"/>
  <c r="T97" s="1"/>
  <c r="T98" s="1"/>
  <c r="D89"/>
  <c r="P46" i="3"/>
  <c r="AA102" i="2"/>
  <c r="W90"/>
  <c r="W91" s="1"/>
  <c r="W92" s="1"/>
  <c r="W93" s="1"/>
  <c r="W94" s="1"/>
  <c r="W95" s="1"/>
  <c r="W96" s="1"/>
  <c r="W97" s="1"/>
  <c r="W98" s="1"/>
  <c r="V90"/>
  <c r="V91" s="1"/>
  <c r="V92" s="1"/>
  <c r="V93" s="1"/>
  <c r="V94" s="1"/>
  <c r="V95" s="1"/>
  <c r="V96" s="1"/>
  <c r="V97" s="1"/>
  <c r="V98" s="1"/>
  <c r="L89"/>
  <c r="L90" s="1"/>
  <c r="L91" s="1"/>
  <c r="L92" s="1"/>
  <c r="L93" s="1"/>
  <c r="L94" s="1"/>
  <c r="L95" s="1"/>
  <c r="L96" s="1"/>
  <c r="L97" s="1"/>
  <c r="L98" s="1"/>
  <c r="H29" i="5" l="1"/>
  <c r="E89" i="2"/>
  <c r="Q89" s="1"/>
  <c r="X88"/>
  <c r="D90"/>
  <c r="H24" i="5" l="1"/>
  <c r="H24" i="3"/>
  <c r="P89" i="2"/>
  <c r="O89"/>
  <c r="D91"/>
  <c r="E90"/>
  <c r="L16" i="3"/>
  <c r="P17" s="1"/>
  <c r="H29"/>
  <c r="Z88" i="2"/>
  <c r="X89"/>
  <c r="X90" s="1"/>
  <c r="E100" l="1"/>
  <c r="Q100" s="1"/>
  <c r="P90"/>
  <c r="AA88"/>
  <c r="Z89"/>
  <c r="AA89" s="1"/>
  <c r="X91"/>
  <c r="E91"/>
  <c r="P91" s="1"/>
  <c r="D92"/>
  <c r="O90" l="1"/>
  <c r="Q90"/>
  <c r="Z90"/>
  <c r="Q91"/>
  <c r="P100"/>
  <c r="O100"/>
  <c r="O91"/>
  <c r="Z99"/>
  <c r="X92"/>
  <c r="E92"/>
  <c r="P92" s="1"/>
  <c r="AA90"/>
  <c r="Z91"/>
  <c r="D93"/>
  <c r="Q92" l="1"/>
  <c r="Z92" s="1"/>
  <c r="Z100"/>
  <c r="X93"/>
  <c r="E67" i="5" s="1"/>
  <c r="E93" i="2"/>
  <c r="Q93" s="1"/>
  <c r="AA91"/>
  <c r="D94"/>
  <c r="O93" l="1"/>
  <c r="O92"/>
  <c r="P93"/>
  <c r="X94"/>
  <c r="E64" i="3"/>
  <c r="E94" i="2"/>
  <c r="P94" s="1"/>
  <c r="D95"/>
  <c r="Q94" l="1"/>
  <c r="Z94" s="1"/>
  <c r="Z93"/>
  <c r="AA92"/>
  <c r="X95"/>
  <c r="E95"/>
  <c r="Q95" s="1"/>
  <c r="D96"/>
  <c r="O94" l="1"/>
  <c r="AA94" s="1"/>
  <c r="AA93"/>
  <c r="O95"/>
  <c r="P95"/>
  <c r="D97"/>
  <c r="X96"/>
  <c r="I67" i="5" s="1"/>
  <c r="E96" i="2"/>
  <c r="P96" s="1"/>
  <c r="Q96" l="1"/>
  <c r="Z96" s="1"/>
  <c r="Z95"/>
  <c r="X97"/>
  <c r="K67" i="5" s="1"/>
  <c r="I64" i="3"/>
  <c r="E97" i="2"/>
  <c r="P97" s="1"/>
  <c r="AA100"/>
  <c r="D98"/>
  <c r="O96" l="1"/>
  <c r="AA96" s="1"/>
  <c r="Q97"/>
  <c r="AA95"/>
  <c r="X98"/>
  <c r="K64" i="3"/>
  <c r="F21" i="1"/>
  <c r="E98" i="2"/>
  <c r="D106"/>
  <c r="Z97" l="1"/>
  <c r="O97"/>
  <c r="Q98"/>
  <c r="L67" i="5"/>
  <c r="O67" s="1"/>
  <c r="P98" i="2"/>
  <c r="H28" i="5" s="1"/>
  <c r="F8" i="1"/>
  <c r="L64" i="3"/>
  <c r="O64" s="1"/>
  <c r="F4" i="1"/>
  <c r="AA97" i="2"/>
  <c r="H28" i="3" l="1"/>
  <c r="O98" i="2"/>
  <c r="Z98"/>
  <c r="H23" i="3"/>
  <c r="H23" i="5"/>
  <c r="N32" s="1"/>
  <c r="P4" i="3" l="1"/>
  <c r="P4" i="5"/>
  <c r="P36"/>
  <c r="P47" s="1"/>
  <c r="AA98" i="2"/>
  <c r="F17" i="1" l="1"/>
  <c r="AA99" i="2" l="1"/>
  <c r="N32" i="3" l="1"/>
  <c r="P33" s="1"/>
  <c r="P36" s="1"/>
  <c r="P47" s="1"/>
  <c r="F12" i="1" l="1"/>
  <c r="A22"/>
  <c r="D22"/>
  <c r="AA87" i="2"/>
  <c r="P8" i="3" l="1"/>
  <c r="L12" s="1"/>
  <c r="P12" s="1"/>
  <c r="P13" s="1"/>
  <c r="P18" s="1"/>
  <c r="P20" s="1"/>
  <c r="P48" s="1"/>
  <c r="P49" s="1"/>
  <c r="P8" i="5"/>
  <c r="P13" s="1"/>
  <c r="P18" s="1"/>
  <c r="P20" s="1"/>
  <c r="P48" s="1"/>
  <c r="P49" s="1"/>
  <c r="P56" s="1"/>
  <c r="P58" l="1"/>
  <c r="P54"/>
  <c r="P55"/>
  <c r="P57"/>
  <c r="P53"/>
  <c r="P53" i="3"/>
  <c r="P55"/>
  <c r="P54"/>
  <c r="F6" i="1"/>
  <c r="P59" i="5" l="1"/>
  <c r="P56" i="3"/>
  <c r="P57" s="1"/>
  <c r="P58" s="1"/>
  <c r="P60" i="5"/>
  <c r="P61" s="1"/>
  <c r="P62" l="1"/>
  <c r="P63" s="1"/>
  <c r="P65" s="1"/>
  <c r="P59" i="3"/>
  <c r="P60" s="1"/>
  <c r="P62" s="1"/>
  <c r="P68" i="5" l="1"/>
  <c r="A68"/>
  <c r="A65" i="3"/>
  <c r="A21" i="1" s="1"/>
  <c r="P65" i="3"/>
  <c r="D21" i="1" s="1"/>
</calcChain>
</file>

<file path=xl/sharedStrings.xml><?xml version="1.0" encoding="utf-8"?>
<sst xmlns="http://schemas.openxmlformats.org/spreadsheetml/2006/main" count="634" uniqueCount="243">
  <si>
    <t>PS Aarampura</t>
  </si>
  <si>
    <t>Basic Pay</t>
  </si>
  <si>
    <t>UPS Pathraj Kala</t>
  </si>
  <si>
    <t>UPS Manda</t>
  </si>
  <si>
    <t>LIC</t>
  </si>
  <si>
    <t>UPS Ramsinghpura</t>
  </si>
  <si>
    <t>Month</t>
  </si>
  <si>
    <t>UPS Kuhada Khurd</t>
  </si>
  <si>
    <t>UPS Banediya Charnan</t>
  </si>
  <si>
    <t>GSS Ganeshganj</t>
  </si>
  <si>
    <t>UPS Laxmipura Dhakaran</t>
  </si>
  <si>
    <t>UPS Raghunathpura</t>
  </si>
  <si>
    <t>UPS Sandla</t>
  </si>
  <si>
    <t>Taxable Amt</t>
  </si>
  <si>
    <t>PAN :</t>
  </si>
  <si>
    <t>Nil</t>
  </si>
  <si>
    <t>2,50,001-5,00,000</t>
  </si>
  <si>
    <t>5,00,001-10,00,000</t>
  </si>
  <si>
    <t>TOTAL</t>
  </si>
  <si>
    <t>Signature of DDO</t>
  </si>
  <si>
    <t>Tax Deposited</t>
  </si>
  <si>
    <t>Bonus</t>
  </si>
  <si>
    <t>Fixation Arrear</t>
  </si>
  <si>
    <t>Income Tax / TDS</t>
  </si>
  <si>
    <t xml:space="preserve">Other </t>
  </si>
  <si>
    <t>Total
Deduction</t>
  </si>
  <si>
    <t>Gross  Salary</t>
  </si>
  <si>
    <t>Washing Allow.</t>
  </si>
  <si>
    <t>3,00,001-5,00,000</t>
  </si>
  <si>
    <t>Rebate Under Section
80C, 80CCC, 80CCD(1)</t>
  </si>
  <si>
    <t>No</t>
  </si>
  <si>
    <t>HRA</t>
  </si>
  <si>
    <t>Salary Arrear 1</t>
  </si>
  <si>
    <t>Salary Arrear 2</t>
  </si>
  <si>
    <t>A/C NO.</t>
  </si>
  <si>
    <t>BASIC+D.A.</t>
  </si>
  <si>
    <t>Bill No. &amp; T.V. No.</t>
  </si>
  <si>
    <t>DA Arrear</t>
  </si>
  <si>
    <t>Yes</t>
  </si>
  <si>
    <t>Total</t>
  </si>
  <si>
    <t>Designation</t>
  </si>
  <si>
    <t>EMPLOYEE ID</t>
  </si>
  <si>
    <t>PAN NO.</t>
  </si>
  <si>
    <t>EMPLOYEE NAME</t>
  </si>
  <si>
    <t>FAHER'S NAME</t>
  </si>
  <si>
    <t>DATE OF BIRTH</t>
  </si>
  <si>
    <t>ADHAR NO.</t>
  </si>
  <si>
    <t>SEX</t>
  </si>
  <si>
    <t>BANK NAME</t>
  </si>
  <si>
    <t>MOBILE NO.</t>
  </si>
  <si>
    <t>BRANCH NAME</t>
  </si>
  <si>
    <t>IFSC CODE</t>
  </si>
  <si>
    <t>BLOCK</t>
  </si>
  <si>
    <t>DESIGNATION</t>
  </si>
  <si>
    <t>RECEIPTS</t>
  </si>
  <si>
    <t>DEDUCTIONS</t>
  </si>
  <si>
    <t>GIS</t>
  </si>
  <si>
    <t>Handicap Allow</t>
  </si>
  <si>
    <t>Other Deduction</t>
  </si>
  <si>
    <t>Net Cash Payment</t>
  </si>
  <si>
    <t>LIC - Life Insurance</t>
  </si>
  <si>
    <t>NSC - National Savings Certificate</t>
  </si>
  <si>
    <t>Group Insurance</t>
  </si>
  <si>
    <t>ULIP / Annual Plan</t>
  </si>
  <si>
    <t>Contribution to Pension Plan (80CCC)</t>
  </si>
  <si>
    <t>Rs</t>
  </si>
  <si>
    <t>Interest paid on National Savings Certificate</t>
  </si>
  <si>
    <t>Tution Fees</t>
  </si>
  <si>
    <t>Equity Linked Savings Scheme</t>
  </si>
  <si>
    <t>Defferred Annuty</t>
  </si>
  <si>
    <t>PLI</t>
  </si>
  <si>
    <t>Other Deductions - (80C)</t>
  </si>
  <si>
    <t>Sukanya Samriddhi Yojana</t>
  </si>
  <si>
    <t>PPF -Public Provident Fund</t>
  </si>
  <si>
    <t>NSS -National Savings Scheme</t>
  </si>
  <si>
    <t>Maximum Deduction Amount Up to Rs 1.50 lakh</t>
  </si>
  <si>
    <t xml:space="preserve">Total (1 To 18)  </t>
  </si>
  <si>
    <t>Name</t>
  </si>
  <si>
    <t>Parmanand Meghwal</t>
  </si>
  <si>
    <t>TEACHER</t>
  </si>
  <si>
    <t>MALE</t>
  </si>
  <si>
    <t>(A) Income from House Property: (1) In Own Use - Nil</t>
  </si>
  <si>
    <t>(2) Rent Received is Rs.</t>
  </si>
  <si>
    <r>
      <t xml:space="preserve">Rent of </t>
    </r>
    <r>
      <rPr>
        <sz val="10"/>
        <rFont val="Calibri"/>
        <family val="2"/>
        <scheme val="minor"/>
      </rPr>
      <t>30%</t>
    </r>
  </si>
  <si>
    <t>(B) Subtract</t>
  </si>
  <si>
    <t>Interest of House Loan</t>
  </si>
  <si>
    <r>
      <rPr>
        <sz val="12"/>
        <rFont val="Calibri"/>
        <family val="2"/>
        <scheme val="minor"/>
      </rPr>
      <t>(i)   Entertainment Allowance 16(II) (Maximum limit Rs.5000)</t>
    </r>
    <r>
      <rPr>
        <sz val="12"/>
        <rFont val="DevLys 010"/>
      </rPr>
      <t xml:space="preserve">  </t>
    </r>
  </si>
  <si>
    <t>(ii)  Expenditure tax under section 16(III)</t>
  </si>
  <si>
    <t>House Tax</t>
  </si>
  <si>
    <t>Deduct Deduction Under Section US  - 80C, 80CCC,80CCD (1)</t>
  </si>
  <si>
    <t>Other Deductions</t>
  </si>
  <si>
    <t>1. Section 80D Medical Insurance Premium (Rs. 25000 for Self, Spouse and Children, Rs. 25000 for Parents, Rs. 50000 for Senior Citizen)</t>
  </si>
  <si>
    <t>Grand Total (1 to 8)</t>
  </si>
  <si>
    <r>
      <t xml:space="preserve">Rounding off the Amount of total Income (in Multiples of Ten) Section </t>
    </r>
    <r>
      <rPr>
        <b/>
        <sz val="11"/>
        <rFont val="Calibri"/>
        <family val="2"/>
        <scheme val="minor"/>
      </rPr>
      <t>288A</t>
    </r>
  </si>
  <si>
    <t>Calculation of income tax on the basis of column 15 above</t>
  </si>
  <si>
    <t>Senior Citizen (60 to 80 years)</t>
  </si>
  <si>
    <t>One Person Tax Payer</t>
  </si>
  <si>
    <t>80 years of age or Older</t>
  </si>
  <si>
    <t>Up to 2,50,000</t>
  </si>
  <si>
    <t>Up to 5,00,000</t>
  </si>
  <si>
    <t>Up to 3,00,000</t>
  </si>
  <si>
    <t xml:space="preserve">More Than 10,00,000 </t>
  </si>
  <si>
    <t>More Than 10,00,000</t>
  </si>
  <si>
    <t xml:space="preserve">(1) Total Incometax </t>
  </si>
  <si>
    <t>(2) Exemption section 87(I) (exemption of income tax on taxable income of Rs.2.50 lakh to Rs.5.00 lakh subject to a maximum of Rs.12500)</t>
  </si>
  <si>
    <t>(3) Balance Income Tax</t>
  </si>
  <si>
    <t>(4) Education cess 2% and surcharge for higher education 2% (Total 4%)</t>
  </si>
  <si>
    <t xml:space="preserve">                                                Total Incometax  (3+4)</t>
  </si>
  <si>
    <t>Subtract:- Relief under section 89</t>
  </si>
  <si>
    <t>Total Balance Income Tax</t>
  </si>
  <si>
    <t xml:space="preserve"> Details of Income Tax Deductions
</t>
  </si>
  <si>
    <t>Up to September 2022</t>
  </si>
  <si>
    <t>Up to December 2022</t>
  </si>
  <si>
    <t>Up to January 2023</t>
  </si>
  <si>
    <t>Up to February 2023</t>
  </si>
  <si>
    <t xml:space="preserve">T.D.S </t>
  </si>
  <si>
    <t>Total Tax Deduction</t>
  </si>
  <si>
    <t>Income Tax Computation Year 2022-2023 (Assessment Year 2023-2024)</t>
  </si>
  <si>
    <t xml:space="preserve">Signature of Employee </t>
  </si>
  <si>
    <t>1. House Rent</t>
  </si>
  <si>
    <t>7. Interest of House Loan</t>
  </si>
  <si>
    <t>5. House Tax</t>
  </si>
  <si>
    <t>4. Income from House Property</t>
  </si>
  <si>
    <t>8. LIC - Life Insurance (Other Than Salary)</t>
  </si>
  <si>
    <t>9. PLI</t>
  </si>
  <si>
    <t>11. ULIP / Annual Plan</t>
  </si>
  <si>
    <t>GPF -Public provident fund</t>
  </si>
  <si>
    <t>12. NSC - National Savings Certificate</t>
  </si>
  <si>
    <t>13. Interest of NSC</t>
  </si>
  <si>
    <t>14. PPF -Public Provident Fund</t>
  </si>
  <si>
    <t>15. NSS -National Savings Scheme</t>
  </si>
  <si>
    <t>16. Sukanya Samriddhi Yojana</t>
  </si>
  <si>
    <t>10. Tution Fees</t>
  </si>
  <si>
    <t>NPS (New Pension Scheme)</t>
  </si>
  <si>
    <r>
      <rPr>
        <b/>
        <sz val="10"/>
        <rFont val="Calibri"/>
        <family val="2"/>
        <scheme val="minor"/>
      </rPr>
      <t xml:space="preserve">(A) - Maximum limit 1,50,000 </t>
    </r>
    <r>
      <rPr>
        <b/>
        <sz val="12"/>
        <rFont val="Calibri"/>
        <family val="2"/>
        <scheme val="minor"/>
      </rPr>
      <t>&amp; Under Section (</t>
    </r>
    <r>
      <rPr>
        <b/>
        <sz val="10"/>
        <rFont val="Calibri"/>
        <family val="2"/>
        <scheme val="minor"/>
      </rPr>
      <t>80CCE)</t>
    </r>
    <r>
      <rPr>
        <b/>
        <sz val="12"/>
        <rFont val="Calibri"/>
        <family val="2"/>
        <scheme val="minor"/>
      </rPr>
      <t xml:space="preserve"> Except</t>
    </r>
  </si>
  <si>
    <t>(C) Less - Section 80CCD (1B) Additional Contribution to New Pension Scheme (Maximum Rs.50,000)</t>
  </si>
  <si>
    <t xml:space="preserve">Total (A+B+C)     </t>
  </si>
  <si>
    <t>Details of Deductions, Income/Deposits and Exemptions Other Than Salary</t>
  </si>
  <si>
    <t xml:space="preserve">2. Entertainment Allowance </t>
  </si>
  <si>
    <t>Receipt Required for House Rent Exemption</t>
  </si>
  <si>
    <t>8. Section 80GGA Donations given for Approved Scientific, Social, Rural Development etc.</t>
  </si>
  <si>
    <t>7. Section 80TTA Maximum Interest on Savings Account is Rs. 10,000 194(IA) 80 TTB Senior Citizen (Maximum Interest Rs.50000)</t>
  </si>
  <si>
    <t>6. Section 80U In case of Permanent Physical Disability (maximum 75,000 and 125,000 as per the 1995 Act)</t>
  </si>
  <si>
    <t>5. Section 80G Donations given to Charitable Institutions etc. (100 percent in A category and 50 percent in B category)</t>
  </si>
  <si>
    <t>4. Section 80E Interest on Loan taken for Higher Education</t>
  </si>
  <si>
    <t>3. Section 80DDB Deduction for Treatment of Specific Diseases (Maximum Rs.40,000, Rs.100,000 for Senior Citizen)</t>
  </si>
  <si>
    <t>2. Section 80DD Medical Treatment of dependents with Disabilities (maximum 75,000 and 80% or more disability 125,000)</t>
  </si>
  <si>
    <t>3. Expenditure tax under section 16(III)</t>
  </si>
  <si>
    <t>EHRMS ID</t>
  </si>
  <si>
    <t>Bhanwar Lal</t>
  </si>
  <si>
    <t>LAKHAWTI</t>
  </si>
  <si>
    <t>02-03-1983</t>
  </si>
  <si>
    <t>00820000002794</t>
  </si>
  <si>
    <t>AURANGABAD</t>
  </si>
  <si>
    <t>UPCB000BULND</t>
  </si>
  <si>
    <t>DCB AURANGABAD</t>
  </si>
  <si>
    <t>CREATED BY : PARMANAND MEGHWAL SENIOR TEACHER  (9784379510) , BARAN RAJASTHAN.</t>
  </si>
  <si>
    <t>DOWNLOD TAX SOFTWARE  -  RAJTEACHERS.NET</t>
  </si>
  <si>
    <t>GRADE PAY</t>
  </si>
  <si>
    <t>PPF</t>
  </si>
  <si>
    <t>JANUARY</t>
  </si>
  <si>
    <t>JULY</t>
  </si>
  <si>
    <t>6. Home Loan Principal Amount</t>
  </si>
  <si>
    <t>HBA Premium -Home Loan Principal Amount</t>
  </si>
  <si>
    <t>Total Income from Salary</t>
  </si>
  <si>
    <t>Incometax Computation Financial (2022-23) Assessment Year (2023-24)</t>
  </si>
  <si>
    <t>5,00,001-7,50,0,000</t>
  </si>
  <si>
    <t>7,50,001-10,00,000</t>
  </si>
  <si>
    <t>10,00,001-12,50,000</t>
  </si>
  <si>
    <t>12,50,001-15,00,000</t>
  </si>
  <si>
    <t xml:space="preserve">More Than 15,00,000 </t>
  </si>
  <si>
    <t>L-1</t>
  </si>
  <si>
    <t>L-2</t>
  </si>
  <si>
    <t>L-3</t>
  </si>
  <si>
    <t>L-4</t>
  </si>
  <si>
    <t>L-5</t>
  </si>
  <si>
    <t>L-6</t>
  </si>
  <si>
    <t>L-7</t>
  </si>
  <si>
    <t>L-8</t>
  </si>
  <si>
    <t>L-9</t>
  </si>
  <si>
    <t>L-10</t>
  </si>
  <si>
    <t>L-11</t>
  </si>
  <si>
    <t>L-12</t>
  </si>
  <si>
    <t>L-13</t>
  </si>
  <si>
    <t>L-14</t>
  </si>
  <si>
    <t>L-15</t>
  </si>
  <si>
    <t>L-16</t>
  </si>
  <si>
    <t>L-17</t>
  </si>
  <si>
    <t>L-13A</t>
  </si>
  <si>
    <t>B-2</t>
  </si>
  <si>
    <t>C</t>
  </si>
  <si>
    <t>Non Cat.</t>
  </si>
  <si>
    <t>No HRA</t>
  </si>
  <si>
    <t>NPS</t>
  </si>
  <si>
    <t>LEVEL</t>
  </si>
  <si>
    <t>BORDER ALLOWANCE</t>
  </si>
  <si>
    <t>HILL ALLOWANCE</t>
  </si>
  <si>
    <t>INCREAMENT MONTH</t>
  </si>
  <si>
    <t>BONUS</t>
  </si>
  <si>
    <t>ABCDW1223U</t>
  </si>
  <si>
    <t>C.P.A.</t>
  </si>
  <si>
    <t>Medical Allowance</t>
  </si>
  <si>
    <t>CM Relief</t>
  </si>
  <si>
    <t>SGHS Recover</t>
  </si>
  <si>
    <t>23. 80D Medical Insurance Premium</t>
  </si>
  <si>
    <t>17. Family Pension (Income)</t>
  </si>
  <si>
    <t>Family Pension (Income)</t>
  </si>
  <si>
    <t xml:space="preserve">(iv) Standard Deduction (Maximum limit Rs.50000)  </t>
  </si>
  <si>
    <t>(iii) Rebate On Family Pension 57(iia)</t>
  </si>
  <si>
    <r>
      <t xml:space="preserve">                                                              </t>
    </r>
    <r>
      <rPr>
        <sz val="12"/>
        <rFont val="Calibri"/>
        <family val="2"/>
        <scheme val="minor"/>
      </rPr>
      <t xml:space="preserve"> Remanent (2+3)-(4+5)</t>
    </r>
  </si>
  <si>
    <t xml:space="preserve">                                                           Remanent (6-7)</t>
  </si>
  <si>
    <t>Remainder -/+ (sum of 9(A) and 7(B)</t>
  </si>
  <si>
    <t>Total Balance -/+ (8 &amp; 9)</t>
  </si>
  <si>
    <t>Gross Income (10+11)</t>
  </si>
  <si>
    <r>
      <t xml:space="preserve">Total Deductions </t>
    </r>
    <r>
      <rPr>
        <b/>
        <sz val="10"/>
        <rFont val="Calibri"/>
        <family val="2"/>
        <scheme val="minor"/>
      </rPr>
      <t>( 13 + 14)</t>
    </r>
  </si>
  <si>
    <t>Taxable Income (12-15)</t>
  </si>
  <si>
    <t>Other Allowances Under Section 10(14) which are Exempt from tax.</t>
  </si>
  <si>
    <t>House Rent, Under Section 10(13-A)</t>
  </si>
  <si>
    <t>Other Income (Interest On Bank Account/Post Office Saving Bank Account)</t>
  </si>
  <si>
    <t>80TTA/80TTB Maximum Interest on Savings Account</t>
  </si>
  <si>
    <t>Income Of Other Source (Bank FD, Interest etc)</t>
  </si>
  <si>
    <t xml:space="preserve">80C - Other Deductions In Under Section </t>
  </si>
  <si>
    <t>(80CCC) Contribution to Pension Plan - Other Than NPS</t>
  </si>
  <si>
    <t>80CCD(1B) Additional Contribution in NPS - (Max. 50000)</t>
  </si>
  <si>
    <t>80DD Medical treatment of dependents with disabilities</t>
  </si>
  <si>
    <t>80DDB Deduction for treatment of specific diseases</t>
  </si>
  <si>
    <t xml:space="preserve"> 80E Interest on loan taken for higher education</t>
  </si>
  <si>
    <t>80G Donations given to charitable institutions etc.</t>
  </si>
  <si>
    <t>80U In case of permanent physical disability</t>
  </si>
  <si>
    <t>80GGA Donations given for approved scientific, social, rural development etc.</t>
  </si>
  <si>
    <t>Relief under section 89</t>
  </si>
  <si>
    <t>TDS - Income tax deposited in addition to salary bill</t>
  </si>
  <si>
    <t>Whicle Allowance</t>
  </si>
  <si>
    <t>Other Allowance</t>
  </si>
  <si>
    <t>Govt Vehicle Recovery Allow. deduction</t>
  </si>
  <si>
    <t>18. Family Pension (Reabate)</t>
  </si>
  <si>
    <t xml:space="preserve">    SENIOR CITIZEN</t>
  </si>
  <si>
    <t xml:space="preserve">    MARCH 2022 BASIC</t>
  </si>
  <si>
    <t>Agriculture Department, Uttarakhand</t>
  </si>
  <si>
    <t>(B) Less - Section 80CCD(2) The Amount of Pension Contribution by the Employer (14% of the Maximum Salary) Separately exempted</t>
  </si>
  <si>
    <t>NPS (Govt Cont.)</t>
  </si>
  <si>
    <t>D.A.</t>
  </si>
  <si>
    <t>Signature of Employee</t>
  </si>
</sst>
</file>

<file path=xl/styles.xml><?xml version="1.0" encoding="utf-8"?>
<styleSheet xmlns="http://schemas.openxmlformats.org/spreadsheetml/2006/main">
  <fonts count="78">
    <font>
      <sz val="10"/>
      <name val="Arial"/>
    </font>
    <font>
      <sz val="12"/>
      <name val="DevLys 010"/>
    </font>
    <font>
      <b/>
      <sz val="12"/>
      <name val="DevLys 010"/>
    </font>
    <font>
      <b/>
      <sz val="10"/>
      <name val="Times New Roman"/>
      <family val="1"/>
    </font>
    <font>
      <b/>
      <sz val="10"/>
      <name val="Arial"/>
      <family val="2"/>
    </font>
    <font>
      <sz val="10"/>
      <name val="Arial"/>
      <family val="2"/>
    </font>
    <font>
      <sz val="11"/>
      <name val="Arial"/>
      <family val="2"/>
    </font>
    <font>
      <b/>
      <sz val="12"/>
      <name val="Times New Roman"/>
      <family val="1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b/>
      <sz val="10"/>
      <name val="DevLys 010"/>
    </font>
    <font>
      <sz val="10"/>
      <name val="DevLys 010"/>
    </font>
    <font>
      <sz val="12"/>
      <name val="Times New Roman"/>
      <family val="1"/>
    </font>
    <font>
      <b/>
      <sz val="9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i/>
      <sz val="12"/>
      <name val="Calibri"/>
      <family val="2"/>
      <scheme val="minor"/>
    </font>
    <font>
      <b/>
      <i/>
      <sz val="11"/>
      <name val="Calibri"/>
      <family val="2"/>
      <scheme val="minor"/>
    </font>
    <font>
      <b/>
      <sz val="10"/>
      <name val="Calibri"/>
      <family val="2"/>
      <scheme val="minor"/>
    </font>
    <font>
      <b/>
      <i/>
      <sz val="10"/>
      <color rgb="FF0000FF"/>
      <name val="Calibri"/>
      <family val="2"/>
      <scheme val="minor"/>
    </font>
    <font>
      <sz val="11"/>
      <name val="Calibri"/>
      <family val="2"/>
      <scheme val="minor"/>
    </font>
    <font>
      <sz val="13"/>
      <name val="Calibri"/>
      <family val="2"/>
      <scheme val="minor"/>
    </font>
    <font>
      <b/>
      <i/>
      <u/>
      <sz val="14"/>
      <name val="Calibri"/>
      <family val="2"/>
      <scheme val="minor"/>
    </font>
    <font>
      <b/>
      <sz val="13"/>
      <name val="Calibri"/>
      <family val="2"/>
      <scheme val="minor"/>
    </font>
    <font>
      <b/>
      <sz val="10"/>
      <color rgb="FF0000FF"/>
      <name val="Calibri"/>
      <family val="2"/>
      <scheme val="minor"/>
    </font>
    <font>
      <b/>
      <sz val="11"/>
      <name val="Calibri"/>
      <family val="2"/>
      <scheme val="minor"/>
    </font>
    <font>
      <i/>
      <sz val="10"/>
      <name val="Times New Roman"/>
      <family val="1"/>
    </font>
    <font>
      <sz val="10"/>
      <name val="Times New Roman"/>
      <family val="1"/>
    </font>
    <font>
      <b/>
      <sz val="16"/>
      <color theme="1"/>
      <name val="Times New Roman"/>
      <family val="1"/>
    </font>
    <font>
      <b/>
      <u/>
      <sz val="20"/>
      <name val="Times New Roman"/>
      <family val="1"/>
    </font>
    <font>
      <sz val="12"/>
      <color theme="1"/>
      <name val="Calibri"/>
      <family val="2"/>
      <scheme val="minor"/>
    </font>
    <font>
      <b/>
      <sz val="10"/>
      <color theme="1"/>
      <name val="Times New Roman"/>
      <family val="1"/>
    </font>
    <font>
      <b/>
      <sz val="12"/>
      <color theme="1"/>
      <name val="Times New Roman"/>
      <family val="1"/>
    </font>
    <font>
      <u/>
      <sz val="10"/>
      <color theme="10"/>
      <name val="Arial"/>
      <family val="2"/>
    </font>
    <font>
      <b/>
      <sz val="13"/>
      <color theme="1"/>
      <name val="Kruti Dev 010"/>
    </font>
    <font>
      <b/>
      <sz val="16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9"/>
      <color theme="1"/>
      <name val="Times New Roman"/>
      <family val="1"/>
    </font>
    <font>
      <b/>
      <sz val="14"/>
      <name val="Times New Roman"/>
      <family val="1"/>
    </font>
    <font>
      <b/>
      <sz val="13"/>
      <color theme="1"/>
      <name val="Calibri"/>
      <family val="2"/>
      <scheme val="minor"/>
    </font>
    <font>
      <i/>
      <sz val="10"/>
      <name val="Calibri"/>
      <family val="2"/>
      <scheme val="minor"/>
    </font>
    <font>
      <sz val="10"/>
      <name val="Cambria"/>
      <family val="1"/>
      <scheme val="major"/>
    </font>
    <font>
      <sz val="10"/>
      <name val="Ccca"/>
    </font>
    <font>
      <i/>
      <sz val="10"/>
      <name val="Ccca"/>
    </font>
    <font>
      <b/>
      <sz val="14"/>
      <name val="Calibri"/>
      <family val="2"/>
      <scheme val="minor"/>
    </font>
    <font>
      <b/>
      <sz val="16"/>
      <name val="Calibri"/>
      <family val="2"/>
      <scheme val="minor"/>
    </font>
    <font>
      <b/>
      <sz val="9"/>
      <name val="Calibri"/>
      <family val="2"/>
      <scheme val="minor"/>
    </font>
    <font>
      <b/>
      <i/>
      <sz val="10"/>
      <color theme="5" tint="-0.249977111117893"/>
      <name val="Calibri"/>
      <family val="2"/>
      <scheme val="minor"/>
    </font>
    <font>
      <b/>
      <sz val="2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0"/>
      <color theme="0"/>
      <name val="Calibri"/>
      <family val="2"/>
      <scheme val="minor"/>
    </font>
    <font>
      <b/>
      <sz val="26"/>
      <color theme="0"/>
      <name val="Calibri"/>
      <family val="2"/>
      <scheme val="minor"/>
    </font>
    <font>
      <b/>
      <u/>
      <sz val="26"/>
      <color theme="0"/>
      <name val="Calibri"/>
      <family val="2"/>
      <scheme val="minor"/>
    </font>
    <font>
      <b/>
      <sz val="18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name val="Arial"/>
      <family val="2"/>
    </font>
    <font>
      <sz val="12"/>
      <name val="Arial"/>
      <family val="2"/>
    </font>
    <font>
      <b/>
      <sz val="18"/>
      <name val="Calibri"/>
      <family val="2"/>
      <scheme val="minor"/>
    </font>
    <font>
      <sz val="12"/>
      <name val="Cambria"/>
      <family val="1"/>
      <scheme val="major"/>
    </font>
    <font>
      <sz val="14"/>
      <name val="Calibri"/>
      <family val="2"/>
      <scheme val="minor"/>
    </font>
    <font>
      <b/>
      <sz val="36"/>
      <color theme="0"/>
      <name val="Calibri"/>
      <family val="2"/>
      <scheme val="minor"/>
    </font>
    <font>
      <sz val="12"/>
      <color rgb="FFFF0000"/>
      <name val="DevLys 010"/>
    </font>
  </fonts>
  <fills count="42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00FF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-0.499984740745262"/>
        <bgColor indexed="64"/>
      </patternFill>
    </fill>
  </fills>
  <borders count="50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46">
    <xf numFmtId="0" fontId="0" fillId="0" borderId="0"/>
    <xf numFmtId="0" fontId="8" fillId="2" borderId="0" applyNumberFormat="0" applyBorder="0" applyAlignment="0" applyProtection="0"/>
    <xf numFmtId="0" fontId="8" fillId="3" borderId="0" applyNumberFormat="0" applyBorder="0" applyAlignment="0" applyProtection="0"/>
    <xf numFmtId="0" fontId="8" fillId="4" borderId="0" applyNumberFormat="0" applyBorder="0" applyAlignment="0" applyProtection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7" borderId="0" applyNumberFormat="0" applyBorder="0" applyAlignment="0" applyProtection="0"/>
    <xf numFmtId="0" fontId="8" fillId="8" borderId="0" applyNumberFormat="0" applyBorder="0" applyAlignment="0" applyProtection="0"/>
    <xf numFmtId="0" fontId="8" fillId="9" borderId="0" applyNumberFormat="0" applyBorder="0" applyAlignment="0" applyProtection="0"/>
    <xf numFmtId="0" fontId="8" fillId="10" borderId="0" applyNumberFormat="0" applyBorder="0" applyAlignment="0" applyProtection="0"/>
    <xf numFmtId="0" fontId="8" fillId="5" borderId="0" applyNumberFormat="0" applyBorder="0" applyAlignment="0" applyProtection="0"/>
    <xf numFmtId="0" fontId="8" fillId="8" borderId="0" applyNumberFormat="0" applyBorder="0" applyAlignment="0" applyProtection="0"/>
    <xf numFmtId="0" fontId="8" fillId="11" borderId="0" applyNumberFormat="0" applyBorder="0" applyAlignment="0" applyProtection="0"/>
    <xf numFmtId="0" fontId="9" fillId="12" borderId="0" applyNumberFormat="0" applyBorder="0" applyAlignment="0" applyProtection="0"/>
    <xf numFmtId="0" fontId="9" fillId="9" borderId="0" applyNumberFormat="0" applyBorder="0" applyAlignment="0" applyProtection="0"/>
    <xf numFmtId="0" fontId="9" fillId="10" borderId="0" applyNumberFormat="0" applyBorder="0" applyAlignment="0" applyProtection="0"/>
    <xf numFmtId="0" fontId="9" fillId="13" borderId="0" applyNumberFormat="0" applyBorder="0" applyAlignment="0" applyProtection="0"/>
    <xf numFmtId="0" fontId="9" fillId="14" borderId="0" applyNumberFormat="0" applyBorder="0" applyAlignment="0" applyProtection="0"/>
    <xf numFmtId="0" fontId="9" fillId="15" borderId="0" applyNumberFormat="0" applyBorder="0" applyAlignment="0" applyProtection="0"/>
    <xf numFmtId="0" fontId="9" fillId="16" borderId="0" applyNumberFormat="0" applyBorder="0" applyAlignment="0" applyProtection="0"/>
    <xf numFmtId="0" fontId="9" fillId="17" borderId="0" applyNumberFormat="0" applyBorder="0" applyAlignment="0" applyProtection="0"/>
    <xf numFmtId="0" fontId="9" fillId="18" borderId="0" applyNumberFormat="0" applyBorder="0" applyAlignment="0" applyProtection="0"/>
    <xf numFmtId="0" fontId="9" fillId="13" borderId="0" applyNumberFormat="0" applyBorder="0" applyAlignment="0" applyProtection="0"/>
    <xf numFmtId="0" fontId="9" fillId="14" borderId="0" applyNumberFormat="0" applyBorder="0" applyAlignment="0" applyProtection="0"/>
    <xf numFmtId="0" fontId="9" fillId="19" borderId="0" applyNumberFormat="0" applyBorder="0" applyAlignment="0" applyProtection="0"/>
    <xf numFmtId="0" fontId="10" fillId="3" borderId="0" applyNumberFormat="0" applyBorder="0" applyAlignment="0" applyProtection="0"/>
    <xf numFmtId="0" fontId="11" fillId="20" borderId="1" applyNumberFormat="0" applyAlignment="0" applyProtection="0"/>
    <xf numFmtId="0" fontId="12" fillId="21" borderId="2" applyNumberFormat="0" applyAlignment="0" applyProtection="0"/>
    <xf numFmtId="0" fontId="13" fillId="0" borderId="0" applyNumberFormat="0" applyFill="0" applyBorder="0" applyAlignment="0" applyProtection="0"/>
    <xf numFmtId="0" fontId="14" fillId="4" borderId="0" applyNumberFormat="0" applyBorder="0" applyAlignment="0" applyProtection="0"/>
    <xf numFmtId="0" fontId="15" fillId="0" borderId="3" applyNumberFormat="0" applyFill="0" applyAlignment="0" applyProtection="0"/>
    <xf numFmtId="0" fontId="16" fillId="0" borderId="4" applyNumberFormat="0" applyFill="0" applyAlignment="0" applyProtection="0"/>
    <xf numFmtId="0" fontId="17" fillId="0" borderId="5" applyNumberFormat="0" applyFill="0" applyAlignment="0" applyProtection="0"/>
    <xf numFmtId="0" fontId="17" fillId="0" borderId="0" applyNumberFormat="0" applyFill="0" applyBorder="0" applyAlignment="0" applyProtection="0"/>
    <xf numFmtId="0" fontId="18" fillId="7" borderId="1" applyNumberFormat="0" applyAlignment="0" applyProtection="0"/>
    <xf numFmtId="0" fontId="19" fillId="0" borderId="6" applyNumberFormat="0" applyFill="0" applyAlignment="0" applyProtection="0"/>
    <xf numFmtId="0" fontId="20" fillId="22" borderId="0" applyNumberFormat="0" applyBorder="0" applyAlignment="0" applyProtection="0"/>
    <xf numFmtId="0" fontId="5" fillId="0" borderId="0"/>
    <xf numFmtId="0" fontId="5" fillId="0" borderId="0"/>
    <xf numFmtId="0" fontId="8" fillId="23" borderId="7" applyNumberFormat="0" applyFont="0" applyAlignment="0" applyProtection="0"/>
    <xf numFmtId="0" fontId="21" fillId="20" borderId="8" applyNumberFormat="0" applyAlignment="0" applyProtection="0"/>
    <xf numFmtId="0" fontId="22" fillId="0" borderId="0" applyNumberFormat="0" applyFill="0" applyBorder="0" applyAlignment="0" applyProtection="0"/>
    <xf numFmtId="0" fontId="23" fillId="0" borderId="9" applyNumberFormat="0" applyFill="0" applyAlignment="0" applyProtection="0"/>
    <xf numFmtId="0" fontId="24" fillId="0" borderId="0" applyNumberFormat="0" applyFill="0" applyBorder="0" applyAlignment="0" applyProtection="0"/>
    <xf numFmtId="0" fontId="49" fillId="0" borderId="0" applyNumberFormat="0" applyFill="0" applyBorder="0" applyAlignment="0" applyProtection="0">
      <alignment vertical="top"/>
      <protection locked="0"/>
    </xf>
    <xf numFmtId="0" fontId="5" fillId="0" borderId="0"/>
  </cellStyleXfs>
  <cellXfs count="364">
    <xf numFmtId="0" fontId="0" fillId="0" borderId="0" xfId="0"/>
    <xf numFmtId="2" fontId="1" fillId="0" borderId="0" xfId="0" applyNumberFormat="1" applyFont="1" applyBorder="1" applyAlignment="1"/>
    <xf numFmtId="2" fontId="7" fillId="24" borderId="0" xfId="0" applyNumberFormat="1" applyFont="1" applyFill="1" applyBorder="1" applyAlignment="1">
      <alignment horizontal="left"/>
    </xf>
    <xf numFmtId="0" fontId="5" fillId="0" borderId="0" xfId="0" applyNumberFormat="1" applyFont="1" applyBorder="1" applyAlignment="1">
      <alignment vertical="top"/>
    </xf>
    <xf numFmtId="0" fontId="4" fillId="0" borderId="0" xfId="0" applyNumberFormat="1" applyFont="1" applyBorder="1" applyAlignment="1">
      <alignment vertical="top" textRotation="90"/>
    </xf>
    <xf numFmtId="0" fontId="3" fillId="0" borderId="0" xfId="0" applyFont="1"/>
    <xf numFmtId="0" fontId="5" fillId="0" borderId="0" xfId="0" applyNumberFormat="1" applyFont="1" applyFill="1" applyBorder="1" applyAlignment="1">
      <alignment vertical="top"/>
    </xf>
    <xf numFmtId="0" fontId="4" fillId="0" borderId="0" xfId="0" applyNumberFormat="1" applyFont="1" applyFill="1" applyBorder="1" applyAlignment="1">
      <alignment vertical="top" textRotation="90"/>
    </xf>
    <xf numFmtId="0" fontId="26" fillId="0" borderId="0" xfId="37" applyFont="1"/>
    <xf numFmtId="0" fontId="1" fillId="0" borderId="0" xfId="37" applyFont="1"/>
    <xf numFmtId="0" fontId="25" fillId="0" borderId="0" xfId="37" applyFont="1" applyAlignment="1">
      <alignment horizontal="right"/>
    </xf>
    <xf numFmtId="0" fontId="26" fillId="0" borderId="0" xfId="37" applyFont="1" applyAlignment="1">
      <alignment horizontal="right"/>
    </xf>
    <xf numFmtId="0" fontId="0" fillId="0" borderId="0" xfId="0" applyAlignment="1">
      <alignment vertical="center"/>
    </xf>
    <xf numFmtId="0" fontId="34" fillId="0" borderId="0" xfId="0" applyNumberFormat="1" applyFont="1" applyFill="1" applyBorder="1" applyAlignment="1">
      <alignment horizontal="center" textRotation="90" wrapText="1"/>
    </xf>
    <xf numFmtId="0" fontId="31" fillId="0" borderId="0" xfId="0" applyNumberFormat="1" applyFont="1" applyFill="1" applyBorder="1" applyAlignment="1">
      <alignment vertical="center"/>
    </xf>
    <xf numFmtId="0" fontId="34" fillId="0" borderId="0" xfId="0" applyNumberFormat="1" applyFont="1" applyFill="1" applyBorder="1" applyAlignment="1">
      <alignment horizontal="center" vertical="center" textRotation="90"/>
    </xf>
    <xf numFmtId="0" fontId="27" fillId="0" borderId="0" xfId="0" applyNumberFormat="1" applyFont="1" applyFill="1" applyBorder="1" applyAlignment="1">
      <alignment vertical="top"/>
    </xf>
    <xf numFmtId="0" fontId="4" fillId="0" borderId="0" xfId="0" applyNumberFormat="1" applyFont="1" applyBorder="1" applyAlignment="1">
      <alignment horizontal="center" vertical="top"/>
    </xf>
    <xf numFmtId="2" fontId="30" fillId="0" borderId="0" xfId="37" applyNumberFormat="1" applyFont="1" applyBorder="1" applyAlignment="1">
      <alignment horizontal="right" vertical="center"/>
    </xf>
    <xf numFmtId="0" fontId="31" fillId="0" borderId="10" xfId="0" applyNumberFormat="1" applyFont="1" applyBorder="1" applyAlignment="1" applyProtection="1">
      <alignment horizontal="center" vertical="center"/>
      <protection locked="0" hidden="1"/>
    </xf>
    <xf numFmtId="0" fontId="34" fillId="0" borderId="10" xfId="0" applyNumberFormat="1" applyFont="1" applyBorder="1" applyAlignment="1" applyProtection="1">
      <alignment horizontal="center" vertical="center"/>
      <protection hidden="1"/>
    </xf>
    <xf numFmtId="2" fontId="31" fillId="0" borderId="10" xfId="0" applyNumberFormat="1" applyFont="1" applyBorder="1" applyAlignment="1" applyProtection="1">
      <alignment horizontal="center" vertical="center"/>
      <protection hidden="1"/>
    </xf>
    <xf numFmtId="2" fontId="34" fillId="0" borderId="10" xfId="0" applyNumberFormat="1" applyFont="1" applyBorder="1" applyAlignment="1" applyProtection="1">
      <alignment horizontal="center" vertical="center"/>
      <protection hidden="1"/>
    </xf>
    <xf numFmtId="0" fontId="5" fillId="26" borderId="0" xfId="0" applyNumberFormat="1" applyFont="1" applyFill="1" applyBorder="1" applyAlignment="1">
      <alignment vertical="top"/>
    </xf>
    <xf numFmtId="2" fontId="1" fillId="0" borderId="0" xfId="0" applyNumberFormat="1" applyFont="1" applyBorder="1" applyAlignment="1">
      <alignment vertical="center"/>
    </xf>
    <xf numFmtId="2" fontId="7" fillId="24" borderId="0" xfId="0" applyNumberFormat="1" applyFont="1" applyFill="1" applyBorder="1" applyAlignment="1">
      <alignment horizontal="left" indent="2"/>
    </xf>
    <xf numFmtId="0" fontId="27" fillId="26" borderId="0" xfId="0" applyNumberFormat="1" applyFont="1" applyFill="1" applyBorder="1" applyAlignment="1">
      <alignment vertical="top"/>
    </xf>
    <xf numFmtId="0" fontId="34" fillId="26" borderId="0" xfId="0" applyNumberFormat="1" applyFont="1" applyFill="1" applyBorder="1" applyAlignment="1">
      <alignment horizontal="center" textRotation="90" wrapText="1"/>
    </xf>
    <xf numFmtId="0" fontId="31" fillId="26" borderId="0" xfId="0" applyNumberFormat="1" applyFont="1" applyFill="1" applyBorder="1" applyAlignment="1">
      <alignment vertical="center"/>
    </xf>
    <xf numFmtId="0" fontId="34" fillId="26" borderId="0" xfId="0" applyNumberFormat="1" applyFont="1" applyFill="1" applyBorder="1" applyAlignment="1">
      <alignment horizontal="center" vertical="center" textRotation="90"/>
    </xf>
    <xf numFmtId="0" fontId="4" fillId="26" borderId="0" xfId="0" applyNumberFormat="1" applyFont="1" applyFill="1" applyBorder="1" applyAlignment="1">
      <alignment vertical="top" textRotation="90"/>
    </xf>
    <xf numFmtId="0" fontId="0" fillId="26" borderId="0" xfId="0" applyFill="1"/>
    <xf numFmtId="0" fontId="0" fillId="0" borderId="0" xfId="0" applyFill="1"/>
    <xf numFmtId="2" fontId="7" fillId="24" borderId="17" xfId="0" applyNumberFormat="1" applyFont="1" applyFill="1" applyBorder="1" applyAlignment="1">
      <alignment horizontal="left"/>
    </xf>
    <xf numFmtId="2" fontId="7" fillId="24" borderId="17" xfId="0" applyNumberFormat="1" applyFont="1" applyFill="1" applyBorder="1" applyAlignment="1">
      <alignment horizontal="left" indent="2"/>
    </xf>
    <xf numFmtId="2" fontId="46" fillId="31" borderId="17" xfId="0" applyNumberFormat="1" applyFont="1" applyFill="1" applyBorder="1" applyAlignment="1">
      <alignment horizontal="center" vertical="center"/>
    </xf>
    <xf numFmtId="1" fontId="47" fillId="30" borderId="0" xfId="0" applyNumberFormat="1" applyFont="1" applyFill="1" applyBorder="1" applyAlignment="1">
      <alignment horizontal="center" vertical="center"/>
    </xf>
    <xf numFmtId="1" fontId="47" fillId="31" borderId="0" xfId="0" applyNumberFormat="1" applyFont="1" applyFill="1" applyBorder="1" applyAlignment="1">
      <alignment horizontal="center" vertical="center"/>
    </xf>
    <xf numFmtId="1" fontId="47" fillId="29" borderId="0" xfId="0" applyNumberFormat="1" applyFont="1" applyFill="1" applyBorder="1" applyAlignment="1">
      <alignment horizontal="center" vertical="center"/>
    </xf>
    <xf numFmtId="2" fontId="47" fillId="29" borderId="0" xfId="0" applyNumberFormat="1" applyFont="1" applyFill="1" applyBorder="1" applyAlignment="1">
      <alignment horizontal="center" vertical="center"/>
    </xf>
    <xf numFmtId="2" fontId="29" fillId="29" borderId="0" xfId="0" applyNumberFormat="1" applyFont="1" applyFill="1" applyBorder="1" applyAlignment="1" applyProtection="1">
      <alignment horizontal="center"/>
      <protection locked="0"/>
    </xf>
    <xf numFmtId="2" fontId="29" fillId="33" borderId="0" xfId="0" applyNumberFormat="1" applyFont="1" applyFill="1" applyBorder="1" applyAlignment="1" applyProtection="1">
      <alignment horizontal="center" vertical="center"/>
      <protection locked="0"/>
    </xf>
    <xf numFmtId="2" fontId="29" fillId="33" borderId="0" xfId="0" applyNumberFormat="1" applyFont="1" applyFill="1" applyBorder="1" applyAlignment="1" applyProtection="1">
      <alignment horizontal="center"/>
      <protection locked="0"/>
    </xf>
    <xf numFmtId="2" fontId="48" fillId="34" borderId="17" xfId="0" applyNumberFormat="1" applyFont="1" applyFill="1" applyBorder="1" applyAlignment="1">
      <alignment horizontal="center"/>
    </xf>
    <xf numFmtId="17" fontId="36" fillId="0" borderId="22" xfId="0" applyNumberFormat="1" applyFont="1" applyBorder="1" applyAlignment="1">
      <alignment horizontal="center" vertical="center"/>
    </xf>
    <xf numFmtId="0" fontId="31" fillId="0" borderId="21" xfId="0" applyNumberFormat="1" applyFont="1" applyBorder="1" applyAlignment="1" applyProtection="1">
      <alignment horizontal="center" vertical="center"/>
      <protection locked="0" hidden="1"/>
    </xf>
    <xf numFmtId="17" fontId="31" fillId="0" borderId="22" xfId="0" applyNumberFormat="1" applyFont="1" applyBorder="1" applyAlignment="1" applyProtection="1">
      <alignment horizontal="center" vertical="center"/>
      <protection locked="0"/>
    </xf>
    <xf numFmtId="17" fontId="31" fillId="0" borderId="22" xfId="0" applyNumberFormat="1" applyFont="1" applyFill="1" applyBorder="1" applyAlignment="1" applyProtection="1">
      <alignment horizontal="center" vertical="center"/>
    </xf>
    <xf numFmtId="17" fontId="31" fillId="0" borderId="22" xfId="0" applyNumberFormat="1" applyFont="1" applyFill="1" applyBorder="1" applyAlignment="1" applyProtection="1">
      <alignment horizontal="center" vertical="center"/>
      <protection locked="0"/>
    </xf>
    <xf numFmtId="0" fontId="34" fillId="0" borderId="27" xfId="0" applyNumberFormat="1" applyFont="1" applyBorder="1" applyAlignment="1">
      <alignment horizontal="center" vertical="center" textRotation="90"/>
    </xf>
    <xf numFmtId="0" fontId="41" fillId="0" borderId="28" xfId="0" applyNumberFormat="1" applyFont="1" applyBorder="1" applyAlignment="1" applyProtection="1">
      <alignment horizontal="center" vertical="center" textRotation="90"/>
      <protection hidden="1"/>
    </xf>
    <xf numFmtId="0" fontId="34" fillId="0" borderId="29" xfId="0" applyNumberFormat="1" applyFont="1" applyBorder="1" applyAlignment="1" applyProtection="1">
      <alignment horizontal="center" vertical="center" textRotation="90"/>
      <protection hidden="1"/>
    </xf>
    <xf numFmtId="0" fontId="31" fillId="36" borderId="10" xfId="0" applyNumberFormat="1" applyFont="1" applyFill="1" applyBorder="1" applyAlignment="1" applyProtection="1">
      <alignment horizontal="center" vertical="center"/>
      <protection locked="0" hidden="1"/>
    </xf>
    <xf numFmtId="0" fontId="62" fillId="0" borderId="0" xfId="37" applyFont="1" applyBorder="1" applyAlignment="1">
      <alignment horizontal="right" vertical="center"/>
    </xf>
    <xf numFmtId="0" fontId="30" fillId="0" borderId="0" xfId="37" applyFont="1" applyBorder="1" applyAlignment="1">
      <alignment horizontal="right" vertical="center"/>
    </xf>
    <xf numFmtId="0" fontId="30" fillId="0" borderId="0" xfId="37" applyFont="1" applyBorder="1"/>
    <xf numFmtId="0" fontId="31" fillId="0" borderId="0" xfId="37" applyFont="1" applyBorder="1"/>
    <xf numFmtId="0" fontId="31" fillId="0" borderId="0" xfId="37" applyFont="1" applyBorder="1" applyAlignment="1">
      <alignment horizontal="right"/>
    </xf>
    <xf numFmtId="0" fontId="30" fillId="0" borderId="0" xfId="37" applyFont="1" applyFill="1" applyBorder="1"/>
    <xf numFmtId="0" fontId="30" fillId="0" borderId="0" xfId="37" applyFont="1" applyFill="1"/>
    <xf numFmtId="0" fontId="31" fillId="0" borderId="0" xfId="37" applyFont="1" applyFill="1" applyBorder="1"/>
    <xf numFmtId="0" fontId="31" fillId="0" borderId="0" xfId="37" applyFont="1" applyFill="1"/>
    <xf numFmtId="0" fontId="30" fillId="26" borderId="0" xfId="37" applyFont="1" applyFill="1"/>
    <xf numFmtId="0" fontId="31" fillId="26" borderId="0" xfId="37" applyFont="1" applyFill="1"/>
    <xf numFmtId="0" fontId="34" fillId="26" borderId="0" xfId="37" applyFont="1" applyFill="1" applyAlignment="1">
      <alignment horizontal="right"/>
    </xf>
    <xf numFmtId="0" fontId="31" fillId="26" borderId="0" xfId="37" applyFont="1" applyFill="1" applyAlignment="1">
      <alignment horizontal="right"/>
    </xf>
    <xf numFmtId="0" fontId="30" fillId="0" borderId="0" xfId="37" applyFont="1"/>
    <xf numFmtId="0" fontId="31" fillId="0" borderId="0" xfId="37" applyFont="1"/>
    <xf numFmtId="0" fontId="34" fillId="0" borderId="0" xfId="37" applyFont="1" applyAlignment="1">
      <alignment horizontal="right"/>
    </xf>
    <xf numFmtId="0" fontId="31" fillId="0" borderId="0" xfId="37" applyFont="1" applyAlignment="1">
      <alignment horizontal="right"/>
    </xf>
    <xf numFmtId="2" fontId="30" fillId="29" borderId="0" xfId="0" applyNumberFormat="1" applyFont="1" applyFill="1" applyBorder="1" applyAlignment="1">
      <alignment horizontal="left" indent="1"/>
    </xf>
    <xf numFmtId="2" fontId="30" fillId="33" borderId="0" xfId="0" applyNumberFormat="1" applyFont="1" applyFill="1" applyBorder="1" applyAlignment="1">
      <alignment horizontal="left" vertical="center" wrapText="1" indent="1"/>
    </xf>
    <xf numFmtId="2" fontId="30" fillId="33" borderId="0" xfId="0" applyNumberFormat="1" applyFont="1" applyFill="1" applyBorder="1" applyAlignment="1">
      <alignment horizontal="left" vertical="center" indent="1"/>
    </xf>
    <xf numFmtId="2" fontId="30" fillId="33" borderId="0" xfId="0" applyNumberFormat="1" applyFont="1" applyFill="1" applyBorder="1" applyAlignment="1">
      <alignment horizontal="left" indent="1"/>
    </xf>
    <xf numFmtId="2" fontId="30" fillId="29" borderId="0" xfId="0" applyNumberFormat="1" applyFont="1" applyFill="1" applyBorder="1" applyAlignment="1" applyProtection="1">
      <alignment horizontal="left" vertical="center" wrapText="1" indent="1"/>
    </xf>
    <xf numFmtId="2" fontId="31" fillId="33" borderId="0" xfId="0" applyNumberFormat="1" applyFont="1" applyFill="1" applyBorder="1" applyAlignment="1">
      <alignment horizontal="left" indent="1"/>
    </xf>
    <xf numFmtId="0" fontId="5" fillId="0" borderId="0" xfId="0" applyNumberFormat="1" applyFont="1" applyFill="1" applyBorder="1" applyAlignment="1" applyProtection="1">
      <alignment vertical="top"/>
      <protection locked="0" hidden="1"/>
    </xf>
    <xf numFmtId="0" fontId="5" fillId="0" borderId="0" xfId="0" applyNumberFormat="1" applyFont="1" applyFill="1" applyBorder="1" applyAlignment="1" applyProtection="1">
      <alignment horizontal="center" vertical="center"/>
      <protection locked="0" hidden="1"/>
    </xf>
    <xf numFmtId="0" fontId="27" fillId="0" borderId="0" xfId="0" applyNumberFormat="1" applyFont="1" applyFill="1" applyBorder="1" applyAlignment="1" applyProtection="1">
      <alignment horizontal="center" vertical="center"/>
      <protection locked="0" hidden="1"/>
    </xf>
    <xf numFmtId="0" fontId="27" fillId="0" borderId="0" xfId="0" applyNumberFormat="1" applyFont="1" applyFill="1" applyBorder="1" applyAlignment="1" applyProtection="1">
      <alignment vertical="top"/>
      <protection locked="0" hidden="1"/>
    </xf>
    <xf numFmtId="0" fontId="34" fillId="0" borderId="0" xfId="0" applyNumberFormat="1" applyFont="1" applyFill="1" applyBorder="1" applyAlignment="1" applyProtection="1">
      <alignment horizontal="center" textRotation="90" wrapText="1"/>
      <protection locked="0" hidden="1"/>
    </xf>
    <xf numFmtId="0" fontId="30" fillId="0" borderId="10" xfId="0" applyFont="1" applyBorder="1" applyAlignment="1" applyProtection="1">
      <alignment horizontal="center" vertical="center"/>
      <protection locked="0" hidden="1"/>
    </xf>
    <xf numFmtId="0" fontId="31" fillId="0" borderId="0" xfId="0" applyNumberFormat="1" applyFont="1" applyFill="1" applyBorder="1" applyAlignment="1" applyProtection="1">
      <alignment vertical="center"/>
      <protection locked="0" hidden="1"/>
    </xf>
    <xf numFmtId="0" fontId="34" fillId="0" borderId="0" xfId="0" applyNumberFormat="1" applyFont="1" applyFill="1" applyBorder="1" applyAlignment="1" applyProtection="1">
      <alignment horizontal="center" vertical="center" textRotation="90"/>
      <protection locked="0" hidden="1"/>
    </xf>
    <xf numFmtId="0" fontId="4" fillId="0" borderId="0" xfId="0" applyNumberFormat="1" applyFont="1" applyFill="1" applyBorder="1" applyAlignment="1" applyProtection="1">
      <alignment vertical="top" textRotation="90"/>
      <protection locked="0" hidden="1"/>
    </xf>
    <xf numFmtId="0" fontId="6" fillId="0" borderId="14" xfId="0" applyNumberFormat="1" applyFont="1" applyFill="1" applyBorder="1" applyAlignment="1" applyProtection="1">
      <alignment horizontal="center" vertical="center"/>
      <protection locked="0" hidden="1"/>
    </xf>
    <xf numFmtId="0" fontId="30" fillId="0" borderId="14" xfId="0" applyFont="1" applyBorder="1" applyAlignment="1" applyProtection="1">
      <alignment horizontal="center" vertical="center"/>
      <protection locked="0" hidden="1"/>
    </xf>
    <xf numFmtId="0" fontId="30" fillId="0" borderId="14" xfId="0" applyNumberFormat="1" applyFont="1" applyFill="1" applyBorder="1" applyAlignment="1" applyProtection="1">
      <alignment horizontal="center" vertical="center"/>
      <protection locked="0" hidden="1"/>
    </xf>
    <xf numFmtId="0" fontId="52" fillId="36" borderId="10" xfId="0" applyNumberFormat="1" applyFont="1" applyFill="1" applyBorder="1" applyAlignment="1" applyProtection="1">
      <alignment horizontal="center" vertical="top" wrapText="1"/>
      <protection locked="0" hidden="1"/>
    </xf>
    <xf numFmtId="0" fontId="0" fillId="0" borderId="10" xfId="0" applyFont="1" applyBorder="1" applyProtection="1">
      <protection locked="0" hidden="1"/>
    </xf>
    <xf numFmtId="0" fontId="31" fillId="0" borderId="10" xfId="0" applyNumberFormat="1" applyFont="1" applyFill="1" applyBorder="1" applyAlignment="1" applyProtection="1">
      <alignment horizontal="center" vertical="center"/>
      <protection locked="0" hidden="1"/>
    </xf>
    <xf numFmtId="0" fontId="51" fillId="35" borderId="10" xfId="0" applyNumberFormat="1" applyFont="1" applyFill="1" applyBorder="1" applyAlignment="1" applyProtection="1">
      <alignment horizontal="center" vertical="center"/>
      <protection locked="0" hidden="1"/>
    </xf>
    <xf numFmtId="0" fontId="52" fillId="36" borderId="10" xfId="0" applyNumberFormat="1" applyFont="1" applyFill="1" applyBorder="1" applyAlignment="1" applyProtection="1">
      <alignment vertical="top" wrapText="1"/>
      <protection locked="0" hidden="1"/>
    </xf>
    <xf numFmtId="0" fontId="55" fillId="35" borderId="10" xfId="0" applyNumberFormat="1" applyFont="1" applyFill="1" applyBorder="1" applyAlignment="1" applyProtection="1">
      <alignment horizontal="center" vertical="center"/>
      <protection locked="0" hidden="1"/>
    </xf>
    <xf numFmtId="0" fontId="0" fillId="0" borderId="40" xfId="0" applyFont="1" applyBorder="1" applyProtection="1">
      <protection locked="0" hidden="1"/>
    </xf>
    <xf numFmtId="0" fontId="51" fillId="35" borderId="40" xfId="0" applyNumberFormat="1" applyFont="1" applyFill="1" applyBorder="1" applyAlignment="1" applyProtection="1">
      <alignment horizontal="center" vertical="center"/>
      <protection locked="0" hidden="1"/>
    </xf>
    <xf numFmtId="0" fontId="37" fillId="0" borderId="10" xfId="0" applyNumberFormat="1" applyFont="1" applyFill="1" applyBorder="1" applyAlignment="1" applyProtection="1">
      <alignment horizontal="center" textRotation="90" wrapText="1"/>
      <protection hidden="1"/>
    </xf>
    <xf numFmtId="0" fontId="55" fillId="35" borderId="14" xfId="0" applyNumberFormat="1" applyFont="1" applyFill="1" applyBorder="1" applyAlignment="1" applyProtection="1">
      <alignment vertical="center"/>
      <protection locked="0" hidden="1"/>
    </xf>
    <xf numFmtId="0" fontId="55" fillId="35" borderId="10" xfId="0" applyNumberFormat="1" applyFont="1" applyFill="1" applyBorder="1" applyAlignment="1" applyProtection="1">
      <alignment vertical="center"/>
      <protection locked="0" hidden="1"/>
    </xf>
    <xf numFmtId="0" fontId="31" fillId="0" borderId="10" xfId="0" applyFont="1" applyBorder="1" applyProtection="1">
      <protection locked="0" hidden="1"/>
    </xf>
    <xf numFmtId="0" fontId="31" fillId="0" borderId="10" xfId="0" applyFont="1" applyBorder="1" applyAlignment="1" applyProtection="1">
      <alignment horizontal="left"/>
      <protection locked="0" hidden="1"/>
    </xf>
    <xf numFmtId="0" fontId="55" fillId="35" borderId="19" xfId="0" applyNumberFormat="1" applyFont="1" applyFill="1" applyBorder="1" applyAlignment="1" applyProtection="1">
      <alignment vertical="center"/>
      <protection locked="0" hidden="1"/>
    </xf>
    <xf numFmtId="0" fontId="55" fillId="35" borderId="40" xfId="0" applyNumberFormat="1" applyFont="1" applyFill="1" applyBorder="1" applyAlignment="1" applyProtection="1">
      <alignment vertical="center"/>
      <protection locked="0" hidden="1"/>
    </xf>
    <xf numFmtId="0" fontId="31" fillId="0" borderId="40" xfId="0" applyFont="1" applyBorder="1" applyProtection="1">
      <protection locked="0" hidden="1"/>
    </xf>
    <xf numFmtId="0" fontId="31" fillId="0" borderId="40" xfId="0" applyFont="1" applyBorder="1" applyAlignment="1" applyProtection="1">
      <alignment horizontal="left"/>
      <protection locked="0" hidden="1"/>
    </xf>
    <xf numFmtId="0" fontId="55" fillId="35" borderId="40" xfId="0" applyNumberFormat="1" applyFont="1" applyFill="1" applyBorder="1" applyAlignment="1" applyProtection="1">
      <alignment horizontal="center" vertical="center"/>
      <protection locked="0" hidden="1"/>
    </xf>
    <xf numFmtId="0" fontId="70" fillId="35" borderId="10" xfId="0" applyNumberFormat="1" applyFont="1" applyFill="1" applyBorder="1" applyAlignment="1" applyProtection="1">
      <alignment horizontal="center" vertical="center"/>
      <protection locked="0" hidden="1"/>
    </xf>
    <xf numFmtId="0" fontId="39" fillId="0" borderId="10" xfId="0" applyNumberFormat="1" applyFont="1" applyFill="1" applyBorder="1" applyAlignment="1" applyProtection="1">
      <alignment horizontal="center" textRotation="90" wrapText="1"/>
      <protection hidden="1"/>
    </xf>
    <xf numFmtId="0" fontId="31" fillId="0" borderId="10" xfId="0" applyNumberFormat="1" applyFont="1" applyFill="1" applyBorder="1" applyAlignment="1" applyProtection="1">
      <alignment vertical="center"/>
      <protection locked="0"/>
    </xf>
    <xf numFmtId="0" fontId="37" fillId="0" borderId="22" xfId="0" applyNumberFormat="1" applyFont="1" applyFill="1" applyBorder="1" applyAlignment="1" applyProtection="1">
      <alignment horizontal="center" vertical="center" wrapText="1"/>
      <protection hidden="1"/>
    </xf>
    <xf numFmtId="0" fontId="6" fillId="0" borderId="13" xfId="0" applyNumberFormat="1" applyFont="1" applyFill="1" applyBorder="1" applyAlignment="1" applyProtection="1">
      <alignment horizontal="center" vertical="center"/>
      <protection locked="0" hidden="1"/>
    </xf>
    <xf numFmtId="0" fontId="71" fillId="0" borderId="10" xfId="0" applyNumberFormat="1" applyFont="1" applyFill="1" applyBorder="1" applyAlignment="1" applyProtection="1">
      <alignment horizontal="center" vertical="center"/>
      <protection locked="0" hidden="1"/>
    </xf>
    <xf numFmtId="0" fontId="71" fillId="0" borderId="10" xfId="0" applyNumberFormat="1" applyFont="1" applyFill="1" applyBorder="1" applyAlignment="1" applyProtection="1">
      <alignment vertical="top"/>
      <protection locked="0" hidden="1"/>
    </xf>
    <xf numFmtId="0" fontId="5" fillId="0" borderId="10" xfId="0" applyFont="1" applyBorder="1" applyAlignment="1" applyProtection="1">
      <alignment horizontal="left"/>
      <protection locked="0" hidden="1"/>
    </xf>
    <xf numFmtId="0" fontId="52" fillId="36" borderId="40" xfId="0" applyNumberFormat="1" applyFont="1" applyFill="1" applyBorder="1" applyAlignment="1" applyProtection="1">
      <alignment vertical="top" wrapText="1"/>
      <protection locked="0" hidden="1"/>
    </xf>
    <xf numFmtId="0" fontId="31" fillId="0" borderId="40" xfId="0" applyNumberFormat="1" applyFont="1" applyFill="1" applyBorder="1" applyAlignment="1" applyProtection="1">
      <alignment horizontal="center" vertical="center"/>
      <protection locked="0" hidden="1"/>
    </xf>
    <xf numFmtId="0" fontId="5" fillId="0" borderId="40" xfId="0" applyFont="1" applyBorder="1" applyAlignment="1" applyProtection="1">
      <alignment horizontal="left"/>
      <protection locked="0" hidden="1"/>
    </xf>
    <xf numFmtId="0" fontId="5" fillId="0" borderId="10" xfId="0" applyFont="1" applyBorder="1" applyProtection="1">
      <protection locked="0" hidden="1"/>
    </xf>
    <xf numFmtId="0" fontId="5" fillId="0" borderId="40" xfId="0" applyFont="1" applyBorder="1" applyProtection="1">
      <protection locked="0" hidden="1"/>
    </xf>
    <xf numFmtId="0" fontId="72" fillId="0" borderId="10" xfId="0" applyNumberFormat="1" applyFont="1" applyFill="1" applyBorder="1" applyAlignment="1" applyProtection="1">
      <alignment vertical="top"/>
      <protection locked="0" hidden="1"/>
    </xf>
    <xf numFmtId="2" fontId="48" fillId="30" borderId="0" xfId="0" applyNumberFormat="1" applyFont="1" applyFill="1" applyBorder="1" applyAlignment="1">
      <alignment horizontal="center" vertical="center"/>
    </xf>
    <xf numFmtId="0" fontId="52" fillId="36" borderId="15" xfId="0" applyNumberFormat="1" applyFont="1" applyFill="1" applyBorder="1" applyAlignment="1" applyProtection="1">
      <alignment horizontal="center" vertical="top" wrapText="1"/>
      <protection locked="0" hidden="1"/>
    </xf>
    <xf numFmtId="0" fontId="50" fillId="35" borderId="20" xfId="0" applyNumberFormat="1" applyFont="1" applyFill="1" applyBorder="1" applyAlignment="1" applyProtection="1">
      <alignment vertical="center"/>
      <protection locked="0" hidden="1"/>
    </xf>
    <xf numFmtId="0" fontId="50" fillId="35" borderId="15" xfId="0" applyNumberFormat="1" applyFont="1" applyFill="1" applyBorder="1" applyAlignment="1" applyProtection="1">
      <alignment vertical="center"/>
      <protection locked="0" hidden="1"/>
    </xf>
    <xf numFmtId="0" fontId="0" fillId="0" borderId="15" xfId="0" applyFont="1" applyBorder="1" applyProtection="1">
      <protection locked="0" hidden="1"/>
    </xf>
    <xf numFmtId="0" fontId="0" fillId="0" borderId="15" xfId="0" applyFont="1" applyBorder="1" applyAlignment="1" applyProtection="1">
      <alignment horizontal="left"/>
      <protection locked="0" hidden="1"/>
    </xf>
    <xf numFmtId="0" fontId="31" fillId="0" borderId="15" xfId="0" applyNumberFormat="1" applyFont="1" applyFill="1" applyBorder="1" applyAlignment="1" applyProtection="1">
      <alignment horizontal="center" vertical="center"/>
      <protection locked="0" hidden="1"/>
    </xf>
    <xf numFmtId="0" fontId="69" fillId="37" borderId="10" xfId="0" applyNumberFormat="1" applyFont="1" applyFill="1" applyBorder="1" applyAlignment="1" applyProtection="1">
      <alignment horizontal="center" vertical="center"/>
    </xf>
    <xf numFmtId="0" fontId="27" fillId="0" borderId="0" xfId="0" applyNumberFormat="1" applyFont="1" applyFill="1" applyBorder="1" applyAlignment="1" applyProtection="1">
      <alignment horizontal="left" vertical="top"/>
      <protection locked="0" hidden="1"/>
    </xf>
    <xf numFmtId="0" fontId="50" fillId="35" borderId="15" xfId="0" applyNumberFormat="1" applyFont="1" applyFill="1" applyBorder="1" applyAlignment="1" applyProtection="1">
      <alignment horizontal="center" vertical="center"/>
      <protection locked="0" hidden="1"/>
    </xf>
    <xf numFmtId="2" fontId="48" fillId="30" borderId="0" xfId="0" applyNumberFormat="1" applyFont="1" applyFill="1" applyBorder="1" applyAlignment="1">
      <alignment horizontal="center" vertical="center"/>
    </xf>
    <xf numFmtId="1" fontId="30" fillId="29" borderId="0" xfId="0" applyNumberFormat="1" applyFont="1" applyFill="1" applyBorder="1" applyAlignment="1">
      <alignment horizontal="left"/>
    </xf>
    <xf numFmtId="1" fontId="36" fillId="29" borderId="0" xfId="0" applyNumberFormat="1" applyFont="1" applyFill="1" applyBorder="1" applyAlignment="1" applyProtection="1">
      <alignment horizontal="left"/>
    </xf>
    <xf numFmtId="1" fontId="36" fillId="33" borderId="0" xfId="0" applyNumberFormat="1" applyFont="1" applyFill="1" applyBorder="1" applyAlignment="1" applyProtection="1">
      <alignment horizontal="left"/>
    </xf>
    <xf numFmtId="2" fontId="29" fillId="39" borderId="0" xfId="0" applyNumberFormat="1" applyFont="1" applyFill="1" applyBorder="1" applyAlignment="1" applyProtection="1">
      <alignment horizontal="center"/>
      <protection locked="0"/>
    </xf>
    <xf numFmtId="1" fontId="30" fillId="33" borderId="0" xfId="0" applyNumberFormat="1" applyFont="1" applyFill="1" applyBorder="1" applyAlignment="1">
      <alignment horizontal="left"/>
    </xf>
    <xf numFmtId="0" fontId="75" fillId="0" borderId="10" xfId="0" applyNumberFormat="1" applyFont="1" applyFill="1" applyBorder="1" applyAlignment="1" applyProtection="1">
      <alignment horizontal="center" textRotation="90" wrapText="1"/>
      <protection hidden="1"/>
    </xf>
    <xf numFmtId="1" fontId="31" fillId="0" borderId="10" xfId="0" applyNumberFormat="1" applyFont="1" applyBorder="1" applyAlignment="1" applyProtection="1">
      <alignment horizontal="center" vertical="center"/>
      <protection locked="0" hidden="1"/>
    </xf>
    <xf numFmtId="0" fontId="73" fillId="32" borderId="10" xfId="0" applyNumberFormat="1" applyFont="1" applyFill="1" applyBorder="1" applyAlignment="1" applyProtection="1">
      <alignment horizontal="center" vertical="center"/>
      <protection locked="0" hidden="1"/>
    </xf>
    <xf numFmtId="0" fontId="61" fillId="32" borderId="10" xfId="0" applyNumberFormat="1" applyFont="1" applyFill="1" applyBorder="1" applyAlignment="1" applyProtection="1">
      <alignment horizontal="center" vertical="center"/>
      <protection locked="0" hidden="1"/>
    </xf>
    <xf numFmtId="0" fontId="7" fillId="36" borderId="10" xfId="0" applyNumberFormat="1" applyFont="1" applyFill="1" applyBorder="1" applyAlignment="1">
      <alignment horizontal="left" vertical="center"/>
    </xf>
    <xf numFmtId="0" fontId="7" fillId="36" borderId="22" xfId="0" applyNumberFormat="1" applyFont="1" applyFill="1" applyBorder="1" applyAlignment="1">
      <alignment horizontal="left" vertical="center"/>
    </xf>
    <xf numFmtId="0" fontId="51" fillId="35" borderId="15" xfId="0" applyNumberFormat="1" applyFont="1" applyFill="1" applyBorder="1" applyAlignment="1" applyProtection="1">
      <alignment horizontal="center" vertical="center"/>
      <protection locked="0" hidden="1"/>
    </xf>
    <xf numFmtId="0" fontId="0" fillId="0" borderId="15" xfId="0" applyBorder="1" applyAlignment="1" applyProtection="1">
      <alignment horizontal="center" vertical="center"/>
      <protection locked="0" hidden="1"/>
    </xf>
    <xf numFmtId="0" fontId="73" fillId="37" borderId="10" xfId="0" applyNumberFormat="1" applyFont="1" applyFill="1" applyBorder="1" applyAlignment="1" applyProtection="1">
      <alignment vertical="center"/>
      <protection locked="0" hidden="1"/>
    </xf>
    <xf numFmtId="0" fontId="52" fillId="37" borderId="10" xfId="0" applyNumberFormat="1" applyFont="1" applyFill="1" applyBorder="1" applyAlignment="1" applyProtection="1">
      <alignment vertical="center"/>
    </xf>
    <xf numFmtId="0" fontId="69" fillId="37" borderId="10" xfId="0" applyNumberFormat="1" applyFont="1" applyFill="1" applyBorder="1" applyAlignment="1" applyProtection="1">
      <alignment vertical="top" wrapText="1"/>
      <protection locked="0"/>
    </xf>
    <xf numFmtId="0" fontId="69" fillId="37" borderId="10" xfId="0" applyNumberFormat="1" applyFont="1" applyFill="1" applyBorder="1" applyAlignment="1" applyProtection="1">
      <alignment horizontal="center" vertical="center"/>
      <protection locked="0"/>
    </xf>
    <xf numFmtId="0" fontId="30" fillId="0" borderId="30" xfId="37" applyFont="1" applyBorder="1" applyAlignment="1" applyProtection="1">
      <alignment horizontal="center" vertical="center"/>
      <protection hidden="1"/>
    </xf>
    <xf numFmtId="0" fontId="36" fillId="0" borderId="32" xfId="37" applyFont="1" applyBorder="1" applyAlignment="1" applyProtection="1">
      <alignment horizontal="left" vertical="center"/>
      <protection hidden="1"/>
    </xf>
    <xf numFmtId="0" fontId="31" fillId="0" borderId="32" xfId="37" applyFont="1" applyBorder="1" applyAlignment="1" applyProtection="1">
      <alignment horizontal="right" vertical="center"/>
      <protection hidden="1"/>
    </xf>
    <xf numFmtId="0" fontId="30" fillId="0" borderId="22" xfId="37" applyFont="1" applyBorder="1" applyAlignment="1" applyProtection="1">
      <alignment horizontal="center" vertical="center"/>
      <protection hidden="1"/>
    </xf>
    <xf numFmtId="0" fontId="31" fillId="0" borderId="10" xfId="37" applyFont="1" applyBorder="1" applyAlignment="1" applyProtection="1">
      <alignment horizontal="left" vertical="top" wrapText="1"/>
      <protection hidden="1"/>
    </xf>
    <xf numFmtId="2" fontId="29" fillId="0" borderId="21" xfId="37" applyNumberFormat="1" applyFont="1" applyBorder="1" applyAlignment="1" applyProtection="1">
      <alignment horizontal="right" vertical="center"/>
      <protection hidden="1"/>
    </xf>
    <xf numFmtId="2" fontId="30" fillId="0" borderId="21" xfId="37" applyNumberFormat="1" applyFont="1" applyBorder="1" applyAlignment="1" applyProtection="1">
      <alignment horizontal="right" vertical="center"/>
      <protection hidden="1"/>
    </xf>
    <xf numFmtId="0" fontId="36" fillId="0" borderId="12" xfId="37" applyFont="1" applyBorder="1" applyAlignment="1" applyProtection="1">
      <alignment vertical="center"/>
      <protection hidden="1"/>
    </xf>
    <xf numFmtId="0" fontId="36" fillId="0" borderId="13" xfId="37" applyFont="1" applyBorder="1" applyAlignment="1" applyProtection="1">
      <alignment vertical="center"/>
      <protection hidden="1"/>
    </xf>
    <xf numFmtId="0" fontId="43" fillId="0" borderId="10" xfId="37" applyFont="1" applyBorder="1" applyAlignment="1" applyProtection="1">
      <alignment horizontal="center" vertical="top" wrapText="1"/>
      <protection hidden="1"/>
    </xf>
    <xf numFmtId="2" fontId="56" fillId="0" borderId="10" xfId="37" applyNumberFormat="1" applyFont="1" applyBorder="1" applyAlignment="1" applyProtection="1">
      <alignment horizontal="center" vertical="center" wrapText="1"/>
      <protection hidden="1"/>
    </xf>
    <xf numFmtId="2" fontId="56" fillId="25" borderId="10" xfId="37" applyNumberFormat="1" applyFont="1" applyFill="1" applyBorder="1" applyAlignment="1" applyProtection="1">
      <alignment horizontal="center" vertical="center" wrapText="1"/>
      <protection hidden="1"/>
    </xf>
    <xf numFmtId="0" fontId="58" fillId="0" borderId="10" xfId="37" applyFont="1" applyBorder="1" applyAlignment="1" applyProtection="1">
      <alignment horizontal="center" vertical="top" wrapText="1"/>
      <protection hidden="1"/>
    </xf>
    <xf numFmtId="0" fontId="58" fillId="0" borderId="10" xfId="37" applyFont="1" applyBorder="1" applyAlignment="1" applyProtection="1">
      <alignment horizontal="left" vertical="top" wrapText="1"/>
      <protection hidden="1"/>
    </xf>
    <xf numFmtId="2" fontId="59" fillId="0" borderId="10" xfId="37" applyNumberFormat="1" applyFont="1" applyBorder="1" applyAlignment="1" applyProtection="1">
      <alignment horizontal="center" vertical="center" wrapText="1"/>
      <protection hidden="1"/>
    </xf>
    <xf numFmtId="2" fontId="33" fillId="0" borderId="10" xfId="37" applyNumberFormat="1" applyFont="1" applyBorder="1" applyAlignment="1" applyProtection="1">
      <alignment horizontal="center" vertical="center"/>
      <protection hidden="1"/>
    </xf>
    <xf numFmtId="0" fontId="30" fillId="0" borderId="24" xfId="37" applyFont="1" applyBorder="1" applyAlignment="1" applyProtection="1">
      <alignment horizontal="center" vertical="top"/>
      <protection hidden="1"/>
    </xf>
    <xf numFmtId="2" fontId="32" fillId="0" borderId="21" xfId="37" applyNumberFormat="1" applyFont="1" applyBorder="1" applyAlignment="1" applyProtection="1">
      <alignment horizontal="right" vertical="center"/>
      <protection hidden="1"/>
    </xf>
    <xf numFmtId="0" fontId="25" fillId="0" borderId="10" xfId="37" applyFont="1" applyBorder="1" applyAlignment="1" applyProtection="1">
      <alignment horizontal="right" vertical="center"/>
      <protection hidden="1"/>
    </xf>
    <xf numFmtId="0" fontId="2" fillId="0" borderId="21" xfId="37" applyFont="1" applyBorder="1" applyAlignment="1" applyProtection="1">
      <alignment vertical="center"/>
      <protection hidden="1"/>
    </xf>
    <xf numFmtId="0" fontId="31" fillId="0" borderId="10" xfId="37" applyFont="1" applyBorder="1" applyAlignment="1" applyProtection="1">
      <alignment horizontal="center" vertical="center"/>
      <protection hidden="1"/>
    </xf>
    <xf numFmtId="2" fontId="30" fillId="0" borderId="21" xfId="37" applyNumberFormat="1" applyFont="1" applyBorder="1" applyAlignment="1" applyProtection="1">
      <alignment vertical="center"/>
      <protection hidden="1"/>
    </xf>
    <xf numFmtId="9" fontId="31" fillId="0" borderId="10" xfId="37" applyNumberFormat="1" applyFont="1" applyBorder="1" applyAlignment="1" applyProtection="1">
      <alignment horizontal="center" vertical="center"/>
      <protection hidden="1"/>
    </xf>
    <xf numFmtId="0" fontId="30" fillId="0" borderId="10" xfId="37" applyFont="1" applyBorder="1" applyAlignment="1" applyProtection="1">
      <alignment horizontal="center" vertical="center" wrapText="1"/>
      <protection hidden="1"/>
    </xf>
    <xf numFmtId="0" fontId="30" fillId="0" borderId="10" xfId="37" applyFont="1" applyBorder="1" applyAlignment="1" applyProtection="1">
      <alignment horizontal="center" vertical="center"/>
      <protection hidden="1"/>
    </xf>
    <xf numFmtId="1" fontId="30" fillId="0" borderId="10" xfId="37" applyNumberFormat="1" applyFont="1" applyBorder="1" applyAlignment="1" applyProtection="1">
      <alignment horizontal="center" vertical="center" wrapText="1"/>
      <protection hidden="1"/>
    </xf>
    <xf numFmtId="2" fontId="30" fillId="0" borderId="29" xfId="37" applyNumberFormat="1" applyFont="1" applyBorder="1" applyAlignment="1" applyProtection="1">
      <alignment horizontal="right" vertical="center"/>
      <protection hidden="1"/>
    </xf>
    <xf numFmtId="2" fontId="29" fillId="0" borderId="21" xfId="37" applyNumberFormat="1" applyFont="1" applyBorder="1" applyAlignment="1" applyProtection="1">
      <alignment horizontal="right" vertical="center"/>
      <protection locked="0" hidden="1"/>
    </xf>
    <xf numFmtId="0" fontId="1" fillId="0" borderId="18" xfId="37" applyFont="1" applyBorder="1" applyAlignment="1" applyProtection="1">
      <alignment vertical="center"/>
      <protection hidden="1"/>
    </xf>
    <xf numFmtId="0" fontId="1" fillId="0" borderId="39" xfId="37" applyFont="1" applyBorder="1" applyAlignment="1" applyProtection="1">
      <alignment vertical="center"/>
      <protection hidden="1"/>
    </xf>
    <xf numFmtId="0" fontId="1" fillId="0" borderId="36" xfId="37" applyFont="1" applyBorder="1" applyAlignment="1" applyProtection="1">
      <alignment vertical="center"/>
      <protection hidden="1"/>
    </xf>
    <xf numFmtId="0" fontId="1" fillId="0" borderId="37" xfId="37" applyFont="1" applyBorder="1" applyAlignment="1" applyProtection="1">
      <alignment vertical="center"/>
      <protection hidden="1"/>
    </xf>
    <xf numFmtId="0" fontId="1" fillId="0" borderId="16" xfId="37" applyFont="1" applyBorder="1" applyAlignment="1" applyProtection="1">
      <alignment vertical="center"/>
      <protection hidden="1"/>
    </xf>
    <xf numFmtId="0" fontId="1" fillId="0" borderId="38" xfId="37" applyFont="1" applyBorder="1" applyAlignment="1" applyProtection="1">
      <alignment vertical="center"/>
      <protection hidden="1"/>
    </xf>
    <xf numFmtId="0" fontId="7" fillId="36" borderId="10" xfId="0" applyNumberFormat="1" applyFont="1" applyFill="1" applyBorder="1" applyAlignment="1" applyProtection="1">
      <alignment horizontal="left" vertical="center"/>
      <protection locked="0"/>
    </xf>
    <xf numFmtId="1" fontId="7" fillId="36" borderId="12" xfId="0" applyNumberFormat="1" applyFont="1" applyFill="1" applyBorder="1" applyAlignment="1" applyProtection="1">
      <alignment horizontal="center" vertical="center"/>
      <protection locked="0"/>
    </xf>
    <xf numFmtId="0" fontId="7" fillId="36" borderId="12" xfId="0" applyNumberFormat="1" applyFont="1" applyFill="1" applyBorder="1" applyAlignment="1" applyProtection="1">
      <alignment horizontal="center" vertical="center"/>
      <protection locked="0"/>
    </xf>
    <xf numFmtId="14" fontId="7" fillId="36" borderId="10" xfId="0" applyNumberFormat="1" applyFont="1" applyFill="1" applyBorder="1" applyAlignment="1" applyProtection="1">
      <alignment horizontal="left" vertical="center"/>
      <protection locked="0"/>
    </xf>
    <xf numFmtId="0" fontId="77" fillId="0" borderId="37" xfId="37" applyFont="1" applyBorder="1" applyAlignment="1" applyProtection="1">
      <alignment vertical="center"/>
      <protection hidden="1"/>
    </xf>
    <xf numFmtId="0" fontId="31" fillId="0" borderId="10" xfId="0" applyNumberFormat="1" applyFont="1" applyBorder="1" applyAlignment="1" applyProtection="1">
      <alignment horizontal="center" vertical="center"/>
      <protection locked="0"/>
    </xf>
    <xf numFmtId="0" fontId="31" fillId="36" borderId="10" xfId="0" applyNumberFormat="1" applyFont="1" applyFill="1" applyBorder="1" applyAlignment="1" applyProtection="1">
      <alignment horizontal="center" vertical="center"/>
      <protection hidden="1"/>
    </xf>
    <xf numFmtId="0" fontId="31" fillId="0" borderId="10" xfId="0" applyNumberFormat="1" applyFont="1" applyBorder="1" applyAlignment="1" applyProtection="1">
      <alignment horizontal="center" vertical="center"/>
      <protection hidden="1"/>
    </xf>
    <xf numFmtId="0" fontId="7" fillId="36" borderId="43" xfId="0" applyNumberFormat="1" applyFont="1" applyFill="1" applyBorder="1" applyAlignment="1">
      <alignment vertical="center"/>
    </xf>
    <xf numFmtId="0" fontId="7" fillId="36" borderId="10" xfId="0" applyNumberFormat="1" applyFont="1" applyFill="1" applyBorder="1" applyAlignment="1" applyProtection="1">
      <alignment horizontal="left" vertical="center"/>
      <protection locked="0"/>
    </xf>
    <xf numFmtId="0" fontId="7" fillId="36" borderId="10" xfId="0" applyNumberFormat="1" applyFont="1" applyFill="1" applyBorder="1" applyAlignment="1">
      <alignment horizontal="left" vertical="center"/>
    </xf>
    <xf numFmtId="0" fontId="7" fillId="36" borderId="22" xfId="0" applyNumberFormat="1" applyFont="1" applyFill="1" applyBorder="1" applyAlignment="1">
      <alignment horizontal="left" vertical="center"/>
    </xf>
    <xf numFmtId="0" fontId="37" fillId="0" borderId="21" xfId="0" applyNumberFormat="1" applyFont="1" applyFill="1" applyBorder="1" applyAlignment="1" applyProtection="1">
      <alignment horizontal="center" vertical="center" wrapText="1"/>
      <protection hidden="1"/>
    </xf>
    <xf numFmtId="0" fontId="42" fillId="0" borderId="0" xfId="0" applyNumberFormat="1" applyFont="1" applyFill="1" applyBorder="1" applyAlignment="1">
      <alignment horizontal="center" vertical="top"/>
    </xf>
    <xf numFmtId="0" fontId="52" fillId="37" borderId="36" xfId="0" applyNumberFormat="1" applyFont="1" applyFill="1" applyBorder="1" applyAlignment="1" applyProtection="1">
      <alignment horizontal="center" vertical="top" wrapText="1"/>
    </xf>
    <xf numFmtId="0" fontId="52" fillId="37" borderId="0" xfId="0" applyNumberFormat="1" applyFont="1" applyFill="1" applyBorder="1" applyAlignment="1" applyProtection="1">
      <alignment horizontal="center" vertical="top" wrapText="1"/>
    </xf>
    <xf numFmtId="0" fontId="52" fillId="37" borderId="35" xfId="0" applyNumberFormat="1" applyFont="1" applyFill="1" applyBorder="1" applyAlignment="1" applyProtection="1">
      <alignment horizontal="center" vertical="top" wrapText="1"/>
    </xf>
    <xf numFmtId="0" fontId="52" fillId="37" borderId="10" xfId="0" applyNumberFormat="1" applyFont="1" applyFill="1" applyBorder="1" applyAlignment="1" applyProtection="1">
      <alignment horizontal="center" vertical="center"/>
    </xf>
    <xf numFmtId="0" fontId="61" fillId="32" borderId="10" xfId="0" applyNumberFormat="1" applyFont="1" applyFill="1" applyBorder="1" applyAlignment="1" applyProtection="1">
      <alignment horizontal="center" vertical="center"/>
      <protection locked="0" hidden="1"/>
    </xf>
    <xf numFmtId="0" fontId="73" fillId="32" borderId="10" xfId="0" applyNumberFormat="1" applyFont="1" applyFill="1" applyBorder="1" applyAlignment="1" applyProtection="1">
      <alignment horizontal="center" vertical="center"/>
      <protection locked="0" hidden="1"/>
    </xf>
    <xf numFmtId="0" fontId="69" fillId="37" borderId="10" xfId="0" applyNumberFormat="1" applyFont="1" applyFill="1" applyBorder="1" applyAlignment="1" applyProtection="1">
      <alignment horizontal="left" vertical="center" wrapText="1"/>
      <protection locked="0"/>
    </xf>
    <xf numFmtId="0" fontId="73" fillId="32" borderId="10" xfId="0" applyNumberFormat="1" applyFont="1" applyFill="1" applyBorder="1" applyAlignment="1" applyProtection="1">
      <alignment horizontal="center" vertical="center" wrapText="1"/>
      <protection locked="0" hidden="1"/>
    </xf>
    <xf numFmtId="0" fontId="69" fillId="37" borderId="10" xfId="0" applyNumberFormat="1" applyFont="1" applyFill="1" applyBorder="1" applyAlignment="1" applyProtection="1">
      <alignment horizontal="center" vertical="center"/>
    </xf>
    <xf numFmtId="0" fontId="76" fillId="41" borderId="10" xfId="0" applyNumberFormat="1" applyFont="1" applyFill="1" applyBorder="1" applyAlignment="1" applyProtection="1">
      <alignment horizontal="center" vertical="center" wrapText="1"/>
      <protection hidden="1"/>
    </xf>
    <xf numFmtId="0" fontId="73" fillId="37" borderId="10" xfId="0" applyFont="1" applyFill="1" applyBorder="1" applyAlignment="1" applyProtection="1">
      <alignment horizontal="center"/>
      <protection locked="0"/>
    </xf>
    <xf numFmtId="0" fontId="69" fillId="37" borderId="10" xfId="0" applyNumberFormat="1" applyFont="1" applyFill="1" applyBorder="1" applyAlignment="1" applyProtection="1">
      <alignment horizontal="center" vertical="center" wrapText="1"/>
      <protection locked="0"/>
    </xf>
    <xf numFmtId="0" fontId="45" fillId="0" borderId="41" xfId="0" applyNumberFormat="1" applyFont="1" applyBorder="1" applyAlignment="1" applyProtection="1">
      <alignment horizontal="center" vertical="center"/>
      <protection locked="0"/>
    </xf>
    <xf numFmtId="0" fontId="45" fillId="0" borderId="42" xfId="0" applyNumberFormat="1" applyFont="1" applyBorder="1" applyAlignment="1" applyProtection="1">
      <alignment horizontal="center" vertical="center"/>
      <protection locked="0"/>
    </xf>
    <xf numFmtId="0" fontId="45" fillId="0" borderId="34" xfId="0" applyNumberFormat="1" applyFont="1" applyBorder="1" applyAlignment="1" applyProtection="1">
      <alignment horizontal="center" vertical="center"/>
      <protection locked="0"/>
    </xf>
    <xf numFmtId="1" fontId="7" fillId="36" borderId="10" xfId="0" quotePrefix="1" applyNumberFormat="1" applyFont="1" applyFill="1" applyBorder="1" applyAlignment="1" applyProtection="1">
      <alignment horizontal="left" vertical="center"/>
      <protection locked="0"/>
    </xf>
    <xf numFmtId="1" fontId="7" fillId="36" borderId="21" xfId="0" applyNumberFormat="1" applyFont="1" applyFill="1" applyBorder="1" applyAlignment="1" applyProtection="1">
      <alignment horizontal="left" vertical="center"/>
      <protection locked="0"/>
    </xf>
    <xf numFmtId="0" fontId="45" fillId="0" borderId="43" xfId="0" applyNumberFormat="1" applyFont="1" applyBorder="1" applyAlignment="1" applyProtection="1">
      <alignment horizontal="center" vertical="center"/>
      <protection hidden="1"/>
    </xf>
    <xf numFmtId="0" fontId="45" fillId="0" borderId="13" xfId="0" applyNumberFormat="1" applyFont="1" applyBorder="1" applyAlignment="1" applyProtection="1">
      <alignment horizontal="center" vertical="center"/>
      <protection hidden="1"/>
    </xf>
    <xf numFmtId="0" fontId="45" fillId="0" borderId="26" xfId="0" applyNumberFormat="1" applyFont="1" applyBorder="1" applyAlignment="1" applyProtection="1">
      <alignment horizontal="center" vertical="center"/>
      <protection hidden="1"/>
    </xf>
    <xf numFmtId="14" fontId="7" fillId="36" borderId="10" xfId="0" quotePrefix="1" applyNumberFormat="1" applyFont="1" applyFill="1" applyBorder="1" applyAlignment="1" applyProtection="1">
      <alignment horizontal="left" vertical="center"/>
      <protection locked="0"/>
    </xf>
    <xf numFmtId="14" fontId="7" fillId="36" borderId="10" xfId="0" applyNumberFormat="1" applyFont="1" applyFill="1" applyBorder="1" applyAlignment="1" applyProtection="1">
      <alignment horizontal="left" vertical="center"/>
      <protection locked="0"/>
    </xf>
    <xf numFmtId="0" fontId="54" fillId="40" borderId="22" xfId="0" applyNumberFormat="1" applyFont="1" applyFill="1" applyBorder="1" applyAlignment="1" applyProtection="1">
      <alignment horizontal="center" vertical="center"/>
      <protection hidden="1"/>
    </xf>
    <xf numFmtId="0" fontId="54" fillId="40" borderId="10" xfId="0" applyNumberFormat="1" applyFont="1" applyFill="1" applyBorder="1" applyAlignment="1" applyProtection="1">
      <alignment horizontal="center" vertical="center"/>
      <protection hidden="1"/>
    </xf>
    <xf numFmtId="0" fontId="39" fillId="0" borderId="10" xfId="0" applyNumberFormat="1" applyFont="1" applyFill="1" applyBorder="1" applyAlignment="1" applyProtection="1">
      <alignment horizontal="center" textRotation="90" wrapText="1"/>
      <protection hidden="1"/>
    </xf>
    <xf numFmtId="0" fontId="52" fillId="36" borderId="44" xfId="0" applyNumberFormat="1" applyFont="1" applyFill="1" applyBorder="1" applyAlignment="1" applyProtection="1">
      <alignment horizontal="center" vertical="top" wrapText="1"/>
      <protection locked="0" hidden="1"/>
    </xf>
    <xf numFmtId="0" fontId="52" fillId="36" borderId="45" xfId="0" applyNumberFormat="1" applyFont="1" applyFill="1" applyBorder="1" applyAlignment="1" applyProtection="1">
      <alignment horizontal="center" vertical="top" wrapText="1"/>
      <protection locked="0" hidden="1"/>
    </xf>
    <xf numFmtId="0" fontId="52" fillId="36" borderId="46" xfId="0" applyNumberFormat="1" applyFont="1" applyFill="1" applyBorder="1" applyAlignment="1" applyProtection="1">
      <alignment horizontal="center" vertical="top" wrapText="1"/>
      <protection locked="0" hidden="1"/>
    </xf>
    <xf numFmtId="0" fontId="69" fillId="37" borderId="10" xfId="0" applyNumberFormat="1" applyFont="1" applyFill="1" applyBorder="1" applyAlignment="1" applyProtection="1">
      <alignment horizontal="left" vertical="center"/>
    </xf>
    <xf numFmtId="0" fontId="7" fillId="36" borderId="21" xfId="0" applyNumberFormat="1" applyFont="1" applyFill="1" applyBorder="1" applyAlignment="1" applyProtection="1">
      <alignment horizontal="left" vertical="center"/>
      <protection locked="0"/>
    </xf>
    <xf numFmtId="1" fontId="7" fillId="36" borderId="10" xfId="0" applyNumberFormat="1" applyFont="1" applyFill="1" applyBorder="1" applyAlignment="1" applyProtection="1">
      <alignment horizontal="left" vertical="center"/>
      <protection locked="0"/>
    </xf>
    <xf numFmtId="2" fontId="66" fillId="38" borderId="0" xfId="0" applyNumberFormat="1" applyFont="1" applyFill="1" applyBorder="1" applyAlignment="1">
      <alignment horizontal="center" vertical="center"/>
    </xf>
    <xf numFmtId="2" fontId="68" fillId="28" borderId="0" xfId="44" applyNumberFormat="1" applyFont="1" applyFill="1" applyBorder="1" applyAlignment="1" applyProtection="1">
      <alignment horizontal="center" vertical="center" wrapText="1"/>
    </xf>
    <xf numFmtId="2" fontId="67" fillId="28" borderId="0" xfId="0" applyNumberFormat="1" applyFont="1" applyFill="1" applyBorder="1" applyAlignment="1">
      <alignment horizontal="center" vertical="center"/>
    </xf>
    <xf numFmtId="2" fontId="64" fillId="32" borderId="0" xfId="0" applyNumberFormat="1" applyFont="1" applyFill="1" applyBorder="1" applyAlignment="1">
      <alignment horizontal="center" vertical="center"/>
    </xf>
    <xf numFmtId="2" fontId="44" fillId="27" borderId="11" xfId="0" applyNumberFormat="1" applyFont="1" applyFill="1" applyBorder="1" applyAlignment="1">
      <alignment horizontal="center" vertical="center"/>
    </xf>
    <xf numFmtId="1" fontId="53" fillId="31" borderId="0" xfId="0" applyNumberFormat="1" applyFont="1" applyFill="1" applyBorder="1" applyAlignment="1">
      <alignment horizontal="center" vertical="center" wrapText="1"/>
    </xf>
    <xf numFmtId="1" fontId="65" fillId="30" borderId="0" xfId="0" applyNumberFormat="1" applyFont="1" applyFill="1" applyBorder="1" applyAlignment="1">
      <alignment horizontal="center" vertical="center" wrapText="1"/>
    </xf>
    <xf numFmtId="2" fontId="7" fillId="24" borderId="0" xfId="0" applyNumberFormat="1" applyFont="1" applyFill="1" applyBorder="1" applyAlignment="1">
      <alignment horizontal="right" indent="1"/>
    </xf>
    <xf numFmtId="2" fontId="7" fillId="24" borderId="17" xfId="0" applyNumberFormat="1" applyFont="1" applyFill="1" applyBorder="1" applyAlignment="1">
      <alignment horizontal="right" indent="1"/>
    </xf>
    <xf numFmtId="2" fontId="48" fillId="30" borderId="0" xfId="0" applyNumberFormat="1" applyFont="1" applyFill="1" applyBorder="1" applyAlignment="1">
      <alignment horizontal="center" vertical="center"/>
    </xf>
    <xf numFmtId="0" fontId="30" fillId="0" borderId="0" xfId="37" applyFont="1" applyBorder="1" applyAlignment="1">
      <alignment horizontal="center"/>
    </xf>
    <xf numFmtId="0" fontId="34" fillId="0" borderId="12" xfId="37" applyFont="1" applyBorder="1" applyAlignment="1" applyProtection="1">
      <alignment horizontal="left" vertical="center"/>
      <protection hidden="1"/>
    </xf>
    <xf numFmtId="0" fontId="34" fillId="0" borderId="13" xfId="37" applyFont="1" applyBorder="1" applyAlignment="1" applyProtection="1">
      <alignment horizontal="left" vertical="center"/>
      <protection hidden="1"/>
    </xf>
    <xf numFmtId="0" fontId="34" fillId="0" borderId="14" xfId="37" applyFont="1" applyBorder="1" applyAlignment="1" applyProtection="1">
      <alignment horizontal="left" vertical="center"/>
      <protection hidden="1"/>
    </xf>
    <xf numFmtId="0" fontId="34" fillId="0" borderId="12" xfId="37" applyFont="1" applyBorder="1" applyAlignment="1" applyProtection="1">
      <alignment horizontal="left" vertical="center" wrapText="1"/>
      <protection hidden="1"/>
    </xf>
    <xf numFmtId="0" fontId="34" fillId="0" borderId="13" xfId="37" applyFont="1" applyBorder="1" applyAlignment="1" applyProtection="1">
      <alignment horizontal="left" vertical="center" wrapText="1"/>
      <protection hidden="1"/>
    </xf>
    <xf numFmtId="0" fontId="34" fillId="0" borderId="14" xfId="37" applyFont="1" applyBorder="1" applyAlignment="1" applyProtection="1">
      <alignment horizontal="left" vertical="center" wrapText="1"/>
      <protection hidden="1"/>
    </xf>
    <xf numFmtId="0" fontId="60" fillId="0" borderId="12" xfId="37" applyFont="1" applyBorder="1" applyAlignment="1" applyProtection="1">
      <alignment horizontal="right" vertical="center"/>
      <protection hidden="1"/>
    </xf>
    <xf numFmtId="0" fontId="60" fillId="0" borderId="13" xfId="37" applyFont="1" applyBorder="1" applyAlignment="1" applyProtection="1">
      <alignment horizontal="right" vertical="center"/>
      <protection hidden="1"/>
    </xf>
    <xf numFmtId="0" fontId="60" fillId="0" borderId="14" xfId="37" applyFont="1" applyBorder="1" applyAlignment="1" applyProtection="1">
      <alignment horizontal="right" vertical="center"/>
      <protection hidden="1"/>
    </xf>
    <xf numFmtId="0" fontId="31" fillId="0" borderId="12" xfId="37" applyFont="1" applyFill="1" applyBorder="1" applyAlignment="1" applyProtection="1">
      <alignment horizontal="left" vertical="top" wrapText="1"/>
      <protection hidden="1"/>
    </xf>
    <xf numFmtId="0" fontId="31" fillId="0" borderId="13" xfId="37" applyFont="1" applyFill="1" applyBorder="1" applyAlignment="1" applyProtection="1">
      <alignment horizontal="left" vertical="top" wrapText="1"/>
      <protection hidden="1"/>
    </xf>
    <xf numFmtId="0" fontId="31" fillId="0" borderId="14" xfId="37" applyFont="1" applyFill="1" applyBorder="1" applyAlignment="1" applyProtection="1">
      <alignment horizontal="left" vertical="top" wrapText="1"/>
      <protection hidden="1"/>
    </xf>
    <xf numFmtId="0" fontId="30" fillId="0" borderId="23" xfId="37" applyFont="1" applyBorder="1" applyAlignment="1" applyProtection="1">
      <alignment horizontal="center" vertical="center"/>
      <protection hidden="1"/>
    </xf>
    <xf numFmtId="0" fontId="30" fillId="0" borderId="24" xfId="37" applyFont="1" applyBorder="1" applyAlignment="1" applyProtection="1">
      <alignment horizontal="center" vertical="center"/>
      <protection hidden="1"/>
    </xf>
    <xf numFmtId="0" fontId="30" fillId="0" borderId="25" xfId="37" applyFont="1" applyBorder="1" applyAlignment="1" applyProtection="1">
      <alignment horizontal="center" vertical="center"/>
      <protection hidden="1"/>
    </xf>
    <xf numFmtId="0" fontId="30" fillId="0" borderId="10" xfId="37" applyFont="1" applyBorder="1" applyAlignment="1" applyProtection="1">
      <alignment horizontal="left" vertical="center"/>
      <protection hidden="1"/>
    </xf>
    <xf numFmtId="0" fontId="30" fillId="0" borderId="10" xfId="37" applyFont="1" applyBorder="1" applyAlignment="1" applyProtection="1">
      <alignment horizontal="center" vertical="center"/>
      <protection hidden="1"/>
    </xf>
    <xf numFmtId="2" fontId="30" fillId="0" borderId="12" xfId="37" applyNumberFormat="1" applyFont="1" applyBorder="1" applyAlignment="1" applyProtection="1">
      <alignment horizontal="center" vertical="center"/>
      <protection hidden="1"/>
    </xf>
    <xf numFmtId="2" fontId="30" fillId="0" borderId="13" xfId="37" applyNumberFormat="1" applyFont="1" applyBorder="1" applyAlignment="1" applyProtection="1">
      <alignment horizontal="center" vertical="center"/>
      <protection hidden="1"/>
    </xf>
    <xf numFmtId="2" fontId="30" fillId="0" borderId="14" xfId="37" applyNumberFormat="1" applyFont="1" applyBorder="1" applyAlignment="1" applyProtection="1">
      <alignment horizontal="center" vertical="center"/>
      <protection hidden="1"/>
    </xf>
    <xf numFmtId="0" fontId="30" fillId="0" borderId="12" xfId="37" applyFont="1" applyBorder="1" applyAlignment="1" applyProtection="1">
      <alignment horizontal="center" vertical="center"/>
      <protection hidden="1"/>
    </xf>
    <xf numFmtId="0" fontId="30" fillId="0" borderId="13" xfId="37" applyFont="1" applyBorder="1" applyAlignment="1" applyProtection="1">
      <alignment horizontal="center" vertical="center"/>
      <protection hidden="1"/>
    </xf>
    <xf numFmtId="0" fontId="30" fillId="0" borderId="14" xfId="37" applyFont="1" applyBorder="1" applyAlignment="1" applyProtection="1">
      <alignment horizontal="center" vertical="center"/>
      <protection hidden="1"/>
    </xf>
    <xf numFmtId="0" fontId="30" fillId="0" borderId="18" xfId="37" applyFont="1" applyBorder="1" applyAlignment="1" applyProtection="1">
      <alignment horizontal="left" vertical="center" wrapText="1"/>
      <protection hidden="1"/>
    </xf>
    <xf numFmtId="0" fontId="30" fillId="0" borderId="19" xfId="37" applyFont="1" applyBorder="1" applyAlignment="1" applyProtection="1">
      <alignment horizontal="left" vertical="center" wrapText="1"/>
      <protection hidden="1"/>
    </xf>
    <xf numFmtId="0" fontId="30" fillId="0" borderId="16" xfId="37" applyFont="1" applyBorder="1" applyAlignment="1" applyProtection="1">
      <alignment horizontal="left" vertical="center" wrapText="1"/>
      <protection hidden="1"/>
    </xf>
    <xf numFmtId="0" fontId="30" fillId="0" borderId="20" xfId="37" applyFont="1" applyBorder="1" applyAlignment="1" applyProtection="1">
      <alignment horizontal="left" vertical="center" wrapText="1"/>
      <protection hidden="1"/>
    </xf>
    <xf numFmtId="0" fontId="31" fillId="0" borderId="10" xfId="37" applyFont="1" applyBorder="1" applyAlignment="1" applyProtection="1">
      <alignment horizontal="left" vertical="top" wrapText="1"/>
      <protection hidden="1"/>
    </xf>
    <xf numFmtId="0" fontId="26" fillId="0" borderId="10" xfId="37" applyFont="1" applyBorder="1" applyAlignment="1" applyProtection="1">
      <alignment horizontal="left" vertical="top" wrapText="1"/>
      <protection hidden="1"/>
    </xf>
    <xf numFmtId="0" fontId="31" fillId="0" borderId="12" xfId="37" applyFont="1" applyBorder="1" applyAlignment="1" applyProtection="1">
      <alignment horizontal="left" vertical="top" wrapText="1"/>
      <protection hidden="1"/>
    </xf>
    <xf numFmtId="0" fontId="26" fillId="0" borderId="13" xfId="37" applyFont="1" applyBorder="1" applyAlignment="1" applyProtection="1">
      <alignment horizontal="left" vertical="top" wrapText="1"/>
      <protection hidden="1"/>
    </xf>
    <xf numFmtId="0" fontId="26" fillId="0" borderId="14" xfId="37" applyFont="1" applyBorder="1" applyAlignment="1" applyProtection="1">
      <alignment horizontal="left" vertical="top" wrapText="1"/>
      <protection hidden="1"/>
    </xf>
    <xf numFmtId="0" fontId="26" fillId="0" borderId="13" xfId="37" applyFont="1" applyFill="1" applyBorder="1" applyAlignment="1" applyProtection="1">
      <alignment horizontal="left" vertical="top" wrapText="1"/>
      <protection hidden="1"/>
    </xf>
    <xf numFmtId="0" fontId="26" fillId="0" borderId="14" xfId="37" applyFont="1" applyFill="1" applyBorder="1" applyAlignment="1" applyProtection="1">
      <alignment horizontal="left" vertical="top" wrapText="1"/>
      <protection hidden="1"/>
    </xf>
    <xf numFmtId="0" fontId="57" fillId="0" borderId="12" xfId="37" applyFont="1" applyFill="1" applyBorder="1" applyAlignment="1" applyProtection="1">
      <alignment horizontal="left" vertical="top" wrapText="1"/>
      <protection hidden="1"/>
    </xf>
    <xf numFmtId="0" fontId="57" fillId="0" borderId="13" xfId="37" applyFont="1" applyFill="1" applyBorder="1" applyAlignment="1" applyProtection="1">
      <alignment horizontal="left" vertical="top" wrapText="1"/>
      <protection hidden="1"/>
    </xf>
    <xf numFmtId="0" fontId="57" fillId="0" borderId="14" xfId="37" applyFont="1" applyFill="1" applyBorder="1" applyAlignment="1" applyProtection="1">
      <alignment horizontal="left" vertical="top" wrapText="1"/>
      <protection hidden="1"/>
    </xf>
    <xf numFmtId="0" fontId="29" fillId="0" borderId="10" xfId="37" applyFont="1" applyBorder="1" applyAlignment="1" applyProtection="1">
      <alignment horizontal="left" vertical="center"/>
      <protection hidden="1"/>
    </xf>
    <xf numFmtId="0" fontId="31" fillId="0" borderId="10" xfId="37" applyFont="1" applyBorder="1" applyAlignment="1" applyProtection="1">
      <alignment horizontal="center" vertical="center"/>
      <protection hidden="1"/>
    </xf>
    <xf numFmtId="0" fontId="31" fillId="0" borderId="12" xfId="37" applyFont="1" applyBorder="1" applyAlignment="1" applyProtection="1">
      <alignment horizontal="center" vertical="center"/>
      <protection hidden="1"/>
    </xf>
    <xf numFmtId="0" fontId="31" fillId="0" borderId="13" xfId="37" applyFont="1" applyBorder="1" applyAlignment="1" applyProtection="1">
      <alignment horizontal="center" vertical="center"/>
      <protection hidden="1"/>
    </xf>
    <xf numFmtId="0" fontId="31" fillId="0" borderId="14" xfId="37" applyFont="1" applyBorder="1" applyAlignment="1" applyProtection="1">
      <alignment horizontal="center" vertical="center"/>
      <protection hidden="1"/>
    </xf>
    <xf numFmtId="0" fontId="40" fillId="0" borderId="0" xfId="37" applyFont="1" applyFill="1" applyAlignment="1">
      <alignment horizontal="center"/>
    </xf>
    <xf numFmtId="2" fontId="30" fillId="0" borderId="10" xfId="37" applyNumberFormat="1" applyFont="1" applyBorder="1" applyAlignment="1" applyProtection="1">
      <alignment horizontal="center" vertical="center"/>
      <protection hidden="1"/>
    </xf>
    <xf numFmtId="0" fontId="26" fillId="0" borderId="10" xfId="37" applyFont="1" applyBorder="1" applyAlignment="1" applyProtection="1">
      <alignment horizontal="center" vertical="center"/>
      <protection hidden="1"/>
    </xf>
    <xf numFmtId="0" fontId="26" fillId="0" borderId="21" xfId="37" applyFont="1" applyBorder="1" applyAlignment="1" applyProtection="1">
      <alignment horizontal="center" vertical="center"/>
      <protection hidden="1"/>
    </xf>
    <xf numFmtId="0" fontId="36" fillId="0" borderId="12" xfId="37" applyFont="1" applyBorder="1" applyAlignment="1" applyProtection="1">
      <alignment horizontal="center" vertical="center" wrapText="1"/>
      <protection hidden="1"/>
    </xf>
    <xf numFmtId="0" fontId="36" fillId="0" borderId="13" xfId="37" applyFont="1" applyBorder="1" applyAlignment="1" applyProtection="1">
      <alignment horizontal="center" vertical="center" wrapText="1"/>
      <protection hidden="1"/>
    </xf>
    <xf numFmtId="0" fontId="36" fillId="0" borderId="14" xfId="37" applyFont="1" applyBorder="1" applyAlignment="1" applyProtection="1">
      <alignment horizontal="center" vertical="center" wrapText="1"/>
      <protection hidden="1"/>
    </xf>
    <xf numFmtId="0" fontId="30" fillId="0" borderId="12" xfId="37" applyFont="1" applyBorder="1" applyAlignment="1" applyProtection="1">
      <alignment horizontal="right" vertical="center"/>
      <protection hidden="1"/>
    </xf>
    <xf numFmtId="0" fontId="30" fillId="0" borderId="13" xfId="37" applyFont="1" applyBorder="1" applyAlignment="1" applyProtection="1">
      <alignment horizontal="right" vertical="center"/>
      <protection hidden="1"/>
    </xf>
    <xf numFmtId="0" fontId="30" fillId="0" borderId="14" xfId="37" applyFont="1" applyBorder="1" applyAlignment="1" applyProtection="1">
      <alignment horizontal="right" vertical="center"/>
      <protection hidden="1"/>
    </xf>
    <xf numFmtId="9" fontId="31" fillId="0" borderId="10" xfId="37" applyNumberFormat="1" applyFont="1" applyBorder="1" applyAlignment="1" applyProtection="1">
      <alignment horizontal="center" vertical="center"/>
      <protection hidden="1"/>
    </xf>
    <xf numFmtId="0" fontId="29" fillId="0" borderId="21" xfId="37" applyFont="1" applyBorder="1" applyAlignment="1" applyProtection="1">
      <alignment horizontal="left" vertical="center"/>
      <protection hidden="1"/>
    </xf>
    <xf numFmtId="0" fontId="29" fillId="0" borderId="12" xfId="37" applyFont="1" applyBorder="1" applyAlignment="1" applyProtection="1">
      <alignment horizontal="right" vertical="center"/>
      <protection hidden="1"/>
    </xf>
    <xf numFmtId="0" fontId="29" fillId="0" borderId="13" xfId="37" applyFont="1" applyBorder="1" applyAlignment="1" applyProtection="1">
      <alignment horizontal="right" vertical="center"/>
      <protection hidden="1"/>
    </xf>
    <xf numFmtId="0" fontId="29" fillId="0" borderId="14" xfId="37" applyFont="1" applyBorder="1" applyAlignment="1" applyProtection="1">
      <alignment horizontal="right" vertical="center"/>
      <protection hidden="1"/>
    </xf>
    <xf numFmtId="0" fontId="58" fillId="0" borderId="10" xfId="37" applyFont="1" applyFill="1" applyBorder="1" applyAlignment="1" applyProtection="1">
      <alignment horizontal="left" vertical="top" wrapText="1"/>
      <protection hidden="1"/>
    </xf>
    <xf numFmtId="0" fontId="38" fillId="0" borderId="0" xfId="37" applyFont="1" applyAlignment="1" applyProtection="1">
      <alignment horizontal="center" vertical="center"/>
      <protection hidden="1"/>
    </xf>
    <xf numFmtId="0" fontId="61" fillId="0" borderId="0" xfId="37" applyFont="1" applyBorder="1" applyAlignment="1" applyProtection="1">
      <alignment horizontal="center" vertical="center"/>
      <protection hidden="1"/>
    </xf>
    <xf numFmtId="0" fontId="30" fillId="0" borderId="31" xfId="37" applyFont="1" applyBorder="1" applyAlignment="1" applyProtection="1">
      <alignment horizontal="left" vertical="center"/>
      <protection hidden="1"/>
    </xf>
    <xf numFmtId="0" fontId="30" fillId="0" borderId="32" xfId="37" applyFont="1" applyBorder="1" applyAlignment="1" applyProtection="1">
      <alignment horizontal="left" vertical="center"/>
      <protection hidden="1"/>
    </xf>
    <xf numFmtId="0" fontId="34" fillId="0" borderId="33" xfId="37" applyFont="1" applyFill="1" applyBorder="1" applyAlignment="1" applyProtection="1">
      <alignment horizontal="center" vertical="center"/>
      <protection hidden="1"/>
    </xf>
    <xf numFmtId="0" fontId="34" fillId="0" borderId="34" xfId="37" applyFont="1" applyFill="1" applyBorder="1" applyAlignment="1" applyProtection="1">
      <alignment horizontal="center" vertical="center"/>
      <protection hidden="1"/>
    </xf>
    <xf numFmtId="0" fontId="30" fillId="0" borderId="15" xfId="37" applyFont="1" applyBorder="1" applyAlignment="1" applyProtection="1">
      <alignment horizontal="left" vertical="center"/>
      <protection hidden="1"/>
    </xf>
    <xf numFmtId="0" fontId="36" fillId="0" borderId="10" xfId="37" applyFont="1" applyBorder="1" applyAlignment="1" applyProtection="1">
      <alignment horizontal="left" vertical="center"/>
      <protection hidden="1"/>
    </xf>
    <xf numFmtId="0" fontId="1" fillId="0" borderId="12" xfId="37" applyFont="1" applyBorder="1" applyAlignment="1" applyProtection="1">
      <alignment horizontal="right" vertical="center"/>
      <protection hidden="1"/>
    </xf>
    <xf numFmtId="0" fontId="1" fillId="0" borderId="13" xfId="37" applyFont="1" applyBorder="1" applyAlignment="1" applyProtection="1">
      <alignment horizontal="right" vertical="center"/>
      <protection hidden="1"/>
    </xf>
    <xf numFmtId="0" fontId="1" fillId="0" borderId="14" xfId="37" applyFont="1" applyBorder="1" applyAlignment="1" applyProtection="1">
      <alignment horizontal="right" vertical="center"/>
      <protection hidden="1"/>
    </xf>
    <xf numFmtId="0" fontId="1" fillId="0" borderId="12" xfId="37" applyFont="1" applyBorder="1" applyAlignment="1" applyProtection="1">
      <alignment horizontal="left" vertical="center"/>
      <protection hidden="1"/>
    </xf>
    <xf numFmtId="0" fontId="1" fillId="0" borderId="13" xfId="37" applyFont="1" applyBorder="1" applyAlignment="1" applyProtection="1">
      <alignment horizontal="left" vertical="center"/>
      <protection hidden="1"/>
    </xf>
    <xf numFmtId="0" fontId="30" fillId="0" borderId="12" xfId="37" applyFont="1" applyBorder="1" applyAlignment="1" applyProtection="1">
      <alignment horizontal="left" vertical="center"/>
      <protection hidden="1"/>
    </xf>
    <xf numFmtId="0" fontId="30" fillId="0" borderId="13" xfId="37" applyFont="1" applyBorder="1" applyAlignment="1" applyProtection="1">
      <alignment horizontal="left" vertical="center"/>
      <protection hidden="1"/>
    </xf>
    <xf numFmtId="0" fontId="34" fillId="0" borderId="32" xfId="38" applyFont="1" applyFill="1" applyBorder="1" applyAlignment="1" applyProtection="1">
      <alignment horizontal="left" vertical="center"/>
      <protection hidden="1"/>
    </xf>
    <xf numFmtId="0" fontId="34" fillId="0" borderId="32" xfId="37" applyFont="1" applyFill="1" applyBorder="1" applyAlignment="1" applyProtection="1">
      <alignment horizontal="center" vertical="center"/>
      <protection hidden="1"/>
    </xf>
    <xf numFmtId="0" fontId="30" fillId="0" borderId="14" xfId="37" applyFont="1" applyBorder="1" applyAlignment="1" applyProtection="1">
      <alignment horizontal="left" vertical="center"/>
      <protection hidden="1"/>
    </xf>
    <xf numFmtId="0" fontId="1" fillId="0" borderId="47" xfId="37" applyFont="1" applyBorder="1" applyAlignment="1" applyProtection="1">
      <alignment horizontal="center" vertical="center"/>
      <protection hidden="1"/>
    </xf>
    <xf numFmtId="0" fontId="1" fillId="0" borderId="48" xfId="37" applyFont="1" applyBorder="1" applyAlignment="1" applyProtection="1">
      <alignment horizontal="center" vertical="center"/>
      <protection hidden="1"/>
    </xf>
    <xf numFmtId="0" fontId="1" fillId="0" borderId="49" xfId="37" applyFont="1" applyBorder="1" applyAlignment="1" applyProtection="1">
      <alignment horizontal="center" vertical="center"/>
      <protection hidden="1"/>
    </xf>
    <xf numFmtId="0" fontId="36" fillId="0" borderId="13" xfId="37" applyFont="1" applyBorder="1" applyAlignment="1" applyProtection="1">
      <alignment horizontal="left" vertical="center"/>
      <protection hidden="1"/>
    </xf>
    <xf numFmtId="0" fontId="36" fillId="0" borderId="14" xfId="37" applyFont="1" applyBorder="1" applyAlignment="1" applyProtection="1">
      <alignment horizontal="left" vertical="center"/>
      <protection hidden="1"/>
    </xf>
    <xf numFmtId="0" fontId="58" fillId="0" borderId="10" xfId="37" applyFont="1" applyBorder="1" applyAlignment="1" applyProtection="1">
      <alignment horizontal="left" vertical="top" wrapText="1"/>
      <protection hidden="1"/>
    </xf>
    <xf numFmtId="0" fontId="30" fillId="0" borderId="10" xfId="37" applyFont="1" applyBorder="1" applyAlignment="1" applyProtection="1">
      <alignment horizontal="right" vertical="center"/>
      <protection hidden="1"/>
    </xf>
    <xf numFmtId="0" fontId="34" fillId="0" borderId="10" xfId="37" applyFont="1" applyBorder="1" applyAlignment="1" applyProtection="1">
      <alignment horizontal="left" vertical="center"/>
      <protection hidden="1"/>
    </xf>
    <xf numFmtId="0" fontId="34" fillId="0" borderId="21" xfId="37" applyFont="1" applyBorder="1" applyAlignment="1" applyProtection="1">
      <alignment horizontal="left" vertical="center"/>
      <protection hidden="1"/>
    </xf>
    <xf numFmtId="0" fontId="31" fillId="0" borderId="13" xfId="37" applyFont="1" applyBorder="1" applyAlignment="1" applyProtection="1">
      <alignment horizontal="left" vertical="top" wrapText="1"/>
      <protection hidden="1"/>
    </xf>
    <xf numFmtId="0" fontId="31" fillId="0" borderId="14" xfId="37" applyFont="1" applyBorder="1" applyAlignment="1" applyProtection="1">
      <alignment horizontal="left" vertical="top" wrapText="1"/>
      <protection hidden="1"/>
    </xf>
    <xf numFmtId="0" fontId="31" fillId="0" borderId="10" xfId="37" applyFont="1" applyBorder="1" applyAlignment="1" applyProtection="1">
      <alignment horizontal="left" vertical="center" wrapText="1"/>
      <protection hidden="1"/>
    </xf>
    <xf numFmtId="0" fontId="31" fillId="0" borderId="12" xfId="37" applyFont="1" applyBorder="1" applyAlignment="1" applyProtection="1">
      <alignment horizontal="left" vertical="center" wrapText="1"/>
      <protection hidden="1"/>
    </xf>
    <xf numFmtId="0" fontId="31" fillId="0" borderId="13" xfId="37" applyFont="1" applyBorder="1" applyAlignment="1" applyProtection="1">
      <alignment horizontal="left" vertical="center" wrapText="1"/>
      <protection hidden="1"/>
    </xf>
    <xf numFmtId="0" fontId="31" fillId="0" borderId="14" xfId="37" applyFont="1" applyBorder="1" applyAlignment="1" applyProtection="1">
      <alignment horizontal="left" vertical="center" wrapText="1"/>
      <protection hidden="1"/>
    </xf>
    <xf numFmtId="0" fontId="30" fillId="0" borderId="10" xfId="37" applyFont="1" applyBorder="1" applyAlignment="1" applyProtection="1">
      <alignment horizontal="center" vertical="center" wrapText="1"/>
      <protection hidden="1"/>
    </xf>
    <xf numFmtId="2" fontId="30" fillId="0" borderId="12" xfId="37" applyNumberFormat="1" applyFont="1" applyBorder="1" applyAlignment="1" applyProtection="1">
      <alignment horizontal="right" vertical="center" wrapText="1"/>
      <protection hidden="1"/>
    </xf>
    <xf numFmtId="2" fontId="30" fillId="0" borderId="26" xfId="37" applyNumberFormat="1" applyFont="1" applyBorder="1" applyAlignment="1" applyProtection="1">
      <alignment horizontal="right" vertical="center" wrapText="1"/>
      <protection hidden="1"/>
    </xf>
    <xf numFmtId="0" fontId="28" fillId="0" borderId="27" xfId="37" applyFont="1" applyBorder="1" applyAlignment="1" applyProtection="1">
      <alignment horizontal="right" vertical="center"/>
      <protection hidden="1"/>
    </xf>
    <xf numFmtId="0" fontId="28" fillId="0" borderId="28" xfId="37" applyFont="1" applyBorder="1" applyAlignment="1" applyProtection="1">
      <alignment horizontal="right" vertical="center"/>
      <protection hidden="1"/>
    </xf>
    <xf numFmtId="0" fontId="74" fillId="0" borderId="10" xfId="37" applyFont="1" applyBorder="1" applyAlignment="1" applyProtection="1">
      <alignment horizontal="center" vertical="center" wrapText="1"/>
      <protection hidden="1"/>
    </xf>
    <xf numFmtId="0" fontId="30" fillId="0" borderId="12" xfId="37" applyFont="1" applyBorder="1" applyAlignment="1" applyProtection="1">
      <alignment horizontal="center" vertical="center" wrapText="1"/>
      <protection hidden="1"/>
    </xf>
    <xf numFmtId="0" fontId="30" fillId="0" borderId="14" xfId="37" applyFont="1" applyBorder="1" applyAlignment="1" applyProtection="1">
      <alignment horizontal="center" vertical="center" wrapText="1"/>
      <protection hidden="1"/>
    </xf>
    <xf numFmtId="0" fontId="30" fillId="0" borderId="18" xfId="37" applyFont="1" applyBorder="1" applyAlignment="1" applyProtection="1">
      <alignment horizontal="center" wrapText="1"/>
      <protection hidden="1"/>
    </xf>
    <xf numFmtId="0" fontId="30" fillId="0" borderId="17" xfId="37" applyFont="1" applyBorder="1" applyAlignment="1" applyProtection="1">
      <alignment horizontal="center" wrapText="1"/>
      <protection hidden="1"/>
    </xf>
    <xf numFmtId="0" fontId="30" fillId="0" borderId="19" xfId="37" applyFont="1" applyBorder="1" applyAlignment="1" applyProtection="1">
      <alignment horizontal="center" wrapText="1"/>
      <protection hidden="1"/>
    </xf>
    <xf numFmtId="0" fontId="30" fillId="0" borderId="16" xfId="37" applyFont="1" applyBorder="1" applyAlignment="1" applyProtection="1">
      <alignment horizontal="center" wrapText="1"/>
      <protection hidden="1"/>
    </xf>
    <xf numFmtId="0" fontId="30" fillId="0" borderId="11" xfId="37" applyFont="1" applyBorder="1" applyAlignment="1" applyProtection="1">
      <alignment horizontal="center" wrapText="1"/>
      <protection hidden="1"/>
    </xf>
    <xf numFmtId="0" fontId="30" fillId="0" borderId="20" xfId="37" applyFont="1" applyBorder="1" applyAlignment="1" applyProtection="1">
      <alignment horizontal="center" wrapText="1"/>
      <protection hidden="1"/>
    </xf>
    <xf numFmtId="0" fontId="35" fillId="0" borderId="0" xfId="37" applyFont="1" applyFill="1" applyBorder="1" applyAlignment="1">
      <alignment horizontal="center" vertical="center" wrapText="1"/>
    </xf>
    <xf numFmtId="2" fontId="29" fillId="0" borderId="12" xfId="0" applyNumberFormat="1" applyFont="1" applyBorder="1" applyAlignment="1" applyProtection="1">
      <alignment horizontal="left" vertical="center"/>
      <protection hidden="1"/>
    </xf>
    <xf numFmtId="2" fontId="29" fillId="0" borderId="13" xfId="0" applyNumberFormat="1" applyFont="1" applyBorder="1" applyAlignment="1" applyProtection="1">
      <alignment horizontal="left" vertical="center"/>
      <protection hidden="1"/>
    </xf>
    <xf numFmtId="2" fontId="29" fillId="0" borderId="14" xfId="0" applyNumberFormat="1" applyFont="1" applyBorder="1" applyAlignment="1" applyProtection="1">
      <alignment horizontal="left" vertical="center"/>
      <protection hidden="1"/>
    </xf>
    <xf numFmtId="2" fontId="30" fillId="0" borderId="10" xfId="0" applyNumberFormat="1" applyFont="1" applyBorder="1" applyAlignment="1" applyProtection="1">
      <alignment horizontal="left" vertical="center"/>
      <protection hidden="1"/>
    </xf>
    <xf numFmtId="2" fontId="29" fillId="0" borderId="12" xfId="0" applyNumberFormat="1" applyFont="1" applyBorder="1" applyAlignment="1" applyProtection="1">
      <alignment horizontal="right" vertical="center"/>
      <protection hidden="1"/>
    </xf>
    <xf numFmtId="2" fontId="29" fillId="0" borderId="13" xfId="0" applyNumberFormat="1" applyFont="1" applyBorder="1" applyAlignment="1" applyProtection="1">
      <alignment horizontal="right" vertical="center"/>
      <protection hidden="1"/>
    </xf>
    <xf numFmtId="2" fontId="29" fillId="0" borderId="14" xfId="0" applyNumberFormat="1" applyFont="1" applyBorder="1" applyAlignment="1" applyProtection="1">
      <alignment horizontal="right" vertical="center"/>
      <protection hidden="1"/>
    </xf>
    <xf numFmtId="0" fontId="30" fillId="0" borderId="21" xfId="37" applyFont="1" applyBorder="1" applyAlignment="1" applyProtection="1">
      <alignment horizontal="left" vertical="center"/>
      <protection hidden="1"/>
    </xf>
    <xf numFmtId="0" fontId="34" fillId="0" borderId="10" xfId="37" applyFont="1" applyBorder="1" applyAlignment="1" applyProtection="1">
      <alignment horizontal="center" vertical="center"/>
      <protection hidden="1"/>
    </xf>
    <xf numFmtId="0" fontId="34" fillId="0" borderId="12" xfId="37" applyFont="1" applyBorder="1" applyAlignment="1" applyProtection="1">
      <alignment horizontal="center" vertical="center"/>
      <protection hidden="1"/>
    </xf>
    <xf numFmtId="0" fontId="34" fillId="0" borderId="13" xfId="37" applyFont="1" applyBorder="1" applyAlignment="1" applyProtection="1">
      <alignment horizontal="center" vertical="center"/>
      <protection hidden="1"/>
    </xf>
    <xf numFmtId="0" fontId="34" fillId="0" borderId="14" xfId="37" applyFont="1" applyBorder="1" applyAlignment="1" applyProtection="1">
      <alignment horizontal="center" vertical="center"/>
      <protection hidden="1"/>
    </xf>
    <xf numFmtId="2" fontId="30" fillId="0" borderId="12" xfId="0" applyNumberFormat="1" applyFont="1" applyBorder="1" applyAlignment="1" applyProtection="1">
      <alignment horizontal="left" vertical="center"/>
      <protection hidden="1"/>
    </xf>
    <xf numFmtId="2" fontId="30" fillId="0" borderId="13" xfId="0" applyNumberFormat="1" applyFont="1" applyBorder="1" applyAlignment="1" applyProtection="1">
      <alignment horizontal="left" vertical="center"/>
      <protection hidden="1"/>
    </xf>
    <xf numFmtId="2" fontId="30" fillId="0" borderId="14" xfId="0" applyNumberFormat="1" applyFont="1" applyBorder="1" applyAlignment="1" applyProtection="1">
      <alignment horizontal="left" vertical="center"/>
      <protection hidden="1"/>
    </xf>
    <xf numFmtId="0" fontId="63" fillId="0" borderId="0" xfId="37" applyFont="1" applyFill="1" applyAlignment="1">
      <alignment horizontal="center" vertical="top" wrapText="1"/>
    </xf>
    <xf numFmtId="0" fontId="30" fillId="0" borderId="26" xfId="37" applyFont="1" applyBorder="1" applyAlignment="1" applyProtection="1">
      <alignment horizontal="center" vertical="center" wrapText="1"/>
      <protection hidden="1"/>
    </xf>
    <xf numFmtId="9" fontId="31" fillId="0" borderId="12" xfId="37" applyNumberFormat="1" applyFont="1" applyBorder="1" applyAlignment="1" applyProtection="1">
      <alignment horizontal="center" vertical="center"/>
      <protection hidden="1"/>
    </xf>
    <xf numFmtId="9" fontId="31" fillId="0" borderId="14" xfId="37" applyNumberFormat="1" applyFont="1" applyBorder="1" applyAlignment="1" applyProtection="1">
      <alignment horizontal="center" vertical="center"/>
      <protection hidden="1"/>
    </xf>
    <xf numFmtId="0" fontId="7" fillId="36" borderId="10" xfId="0" applyNumberFormat="1" applyFont="1" applyFill="1" applyBorder="1" applyAlignment="1" applyProtection="1">
      <alignment horizontal="center" vertical="center"/>
      <protection locked="0"/>
    </xf>
  </cellXfs>
  <cellStyles count="46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Explanatory Text" xfId="28" builtinId="53" customBuiltin="1"/>
    <cellStyle name="Good" xfId="29" builtinId="26" customBuiltin="1"/>
    <cellStyle name="Heading 1" xfId="30" builtinId="16" customBuiltin="1"/>
    <cellStyle name="Heading 2" xfId="31" builtinId="17" customBuiltin="1"/>
    <cellStyle name="Heading 3" xfId="32" builtinId="18" customBuiltin="1"/>
    <cellStyle name="Heading 4" xfId="33" builtinId="19" customBuiltin="1"/>
    <cellStyle name="Hyperlink" xfId="44" builtinId="8"/>
    <cellStyle name="Input" xfId="34" builtinId="20" customBuiltin="1"/>
    <cellStyle name="Linked Cell" xfId="35" builtinId="24" customBuiltin="1"/>
    <cellStyle name="Neutral" xfId="36" builtinId="28" customBuiltin="1"/>
    <cellStyle name="Normal" xfId="0" builtinId="0"/>
    <cellStyle name="Normal 2" xfId="37"/>
    <cellStyle name="Normal 3" xfId="45"/>
    <cellStyle name="Normal_pay 2008-09" xfId="38"/>
    <cellStyle name="Note" xfId="39" builtinId="10" customBuiltin="1"/>
    <cellStyle name="Output" xfId="40" builtinId="21" customBuiltin="1"/>
    <cellStyle name="Title" xfId="41" builtinId="15" customBuiltin="1"/>
    <cellStyle name="Total" xfId="42" builtinId="25" customBuiltin="1"/>
    <cellStyle name="Warning Text" xfId="43" builtinId="11" customBuiltin="1"/>
  </cellStyles>
  <dxfs count="4">
    <dxf>
      <font>
        <condense val="0"/>
        <extend val="0"/>
        <color indexed="9"/>
      </font>
    </dxf>
    <dxf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ont>
        <condense val="0"/>
        <extend val="0"/>
        <color indexed="9"/>
      </font>
    </dxf>
  </dxfs>
  <tableStyles count="0" defaultTableStyle="TableStyleMedium9" defaultPivotStyle="PivotStyleLight16"/>
  <colors>
    <mruColors>
      <color rgb="FF00FF00"/>
      <color rgb="FFFFFF00"/>
      <color rgb="FF33CCCC"/>
      <color rgb="FF0000FF"/>
      <color rgb="FFFFCC99"/>
      <color rgb="FFCCFFCC"/>
      <color rgb="FFFF99CC"/>
      <color rgb="FFFF66CC"/>
      <color rgb="FF0066FF"/>
      <color rgb="FF00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26</xdr:col>
      <xdr:colOff>406853</xdr:colOff>
      <xdr:row>2</xdr:row>
      <xdr:rowOff>19050</xdr:rowOff>
    </xdr:from>
    <xdr:to>
      <xdr:col>26</xdr:col>
      <xdr:colOff>540203</xdr:colOff>
      <xdr:row>2</xdr:row>
      <xdr:rowOff>276225</xdr:rowOff>
    </xdr:to>
    <xdr:sp macro="" textlink="">
      <xdr:nvSpPr>
        <xdr:cNvPr id="8" name="Down Arrow 7"/>
        <xdr:cNvSpPr/>
      </xdr:nvSpPr>
      <xdr:spPr>
        <a:xfrm>
          <a:off x="13701032" y="576943"/>
          <a:ext cx="133350" cy="257175"/>
        </a:xfrm>
        <a:prstGeom prst="downArrow">
          <a:avLst/>
        </a:prstGeom>
        <a:solidFill>
          <a:schemeClr val="accent2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27</xdr:col>
      <xdr:colOff>595993</xdr:colOff>
      <xdr:row>2</xdr:row>
      <xdr:rowOff>23132</xdr:rowOff>
    </xdr:from>
    <xdr:to>
      <xdr:col>27</xdr:col>
      <xdr:colOff>729343</xdr:colOff>
      <xdr:row>2</xdr:row>
      <xdr:rowOff>280307</xdr:rowOff>
    </xdr:to>
    <xdr:sp macro="" textlink="">
      <xdr:nvSpPr>
        <xdr:cNvPr id="10" name="Down Arrow 9"/>
        <xdr:cNvSpPr/>
      </xdr:nvSpPr>
      <xdr:spPr>
        <a:xfrm>
          <a:off x="14856279" y="581025"/>
          <a:ext cx="133350" cy="257175"/>
        </a:xfrm>
        <a:prstGeom prst="downArrow">
          <a:avLst/>
        </a:prstGeom>
        <a:solidFill>
          <a:schemeClr val="accent2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twoCellAnchor editAs="oneCell">
    <xdr:from>
      <xdr:col>14</xdr:col>
      <xdr:colOff>78442</xdr:colOff>
      <xdr:row>108</xdr:row>
      <xdr:rowOff>44824</xdr:rowOff>
    </xdr:from>
    <xdr:to>
      <xdr:col>19</xdr:col>
      <xdr:colOff>203074</xdr:colOff>
      <xdr:row>108</xdr:row>
      <xdr:rowOff>47210</xdr:rowOff>
    </xdr:to>
    <xdr:pic>
      <xdr:nvPicPr>
        <xdr:cNvPr id="11" name="Picture 10" descr="RAJTEACHERS.NET-removebg-preview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524501" y="10802471"/>
          <a:ext cx="3023822" cy="627530"/>
        </a:xfrm>
        <a:prstGeom prst="rect">
          <a:avLst/>
        </a:prstGeom>
      </xdr:spPr>
    </xdr:pic>
    <xdr:clientData/>
  </xdr:twoCellAnchor>
  <xdr:twoCellAnchor editAs="oneCell">
    <xdr:from>
      <xdr:col>14</xdr:col>
      <xdr:colOff>190501</xdr:colOff>
      <xdr:row>107</xdr:row>
      <xdr:rowOff>44825</xdr:rowOff>
    </xdr:from>
    <xdr:to>
      <xdr:col>18</xdr:col>
      <xdr:colOff>391106</xdr:colOff>
      <xdr:row>112</xdr:row>
      <xdr:rowOff>47994</xdr:rowOff>
    </xdr:to>
    <xdr:pic>
      <xdr:nvPicPr>
        <xdr:cNvPr id="9" name="Picture 8" descr="RAJTEACHERS.NET-removebg-preview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692589" y="10880913"/>
          <a:ext cx="2846294" cy="787582"/>
        </a:xfrm>
        <a:prstGeom prst="rect">
          <a:avLst/>
        </a:prstGeom>
      </xdr:spPr>
    </xdr:pic>
    <xdr:clientData/>
  </xdr:twoCellAnchor>
  <xdr:twoCellAnchor>
    <xdr:from>
      <xdr:col>22</xdr:col>
      <xdr:colOff>44824</xdr:colOff>
      <xdr:row>1</xdr:row>
      <xdr:rowOff>195403</xdr:rowOff>
    </xdr:from>
    <xdr:to>
      <xdr:col>22</xdr:col>
      <xdr:colOff>336177</xdr:colOff>
      <xdr:row>1</xdr:row>
      <xdr:rowOff>318667</xdr:rowOff>
    </xdr:to>
    <xdr:sp macro="" textlink="">
      <xdr:nvSpPr>
        <xdr:cNvPr id="12" name="Right Arrow 11"/>
        <xdr:cNvSpPr/>
      </xdr:nvSpPr>
      <xdr:spPr>
        <a:xfrm>
          <a:off x="10855699" y="314466"/>
          <a:ext cx="291353" cy="123264"/>
        </a:xfrm>
        <a:prstGeom prst="rightArrow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4</xdr:col>
      <xdr:colOff>627529</xdr:colOff>
      <xdr:row>2</xdr:row>
      <xdr:rowOff>120864</xdr:rowOff>
    </xdr:from>
    <xdr:to>
      <xdr:col>7</xdr:col>
      <xdr:colOff>549088</xdr:colOff>
      <xdr:row>2</xdr:row>
      <xdr:rowOff>266540</xdr:rowOff>
    </xdr:to>
    <xdr:sp macro="" textlink="">
      <xdr:nvSpPr>
        <xdr:cNvPr id="13" name="Right Arrow 12"/>
        <xdr:cNvSpPr/>
      </xdr:nvSpPr>
      <xdr:spPr>
        <a:xfrm>
          <a:off x="2342029" y="678757"/>
          <a:ext cx="1676880" cy="145676"/>
        </a:xfrm>
        <a:prstGeom prst="rightArrow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4</xdr:col>
      <xdr:colOff>627529</xdr:colOff>
      <xdr:row>3</xdr:row>
      <xdr:rowOff>134471</xdr:rowOff>
    </xdr:from>
    <xdr:to>
      <xdr:col>7</xdr:col>
      <xdr:colOff>549088</xdr:colOff>
      <xdr:row>3</xdr:row>
      <xdr:rowOff>280147</xdr:rowOff>
    </xdr:to>
    <xdr:sp macro="" textlink="">
      <xdr:nvSpPr>
        <xdr:cNvPr id="14" name="Right Arrow 13"/>
        <xdr:cNvSpPr/>
      </xdr:nvSpPr>
      <xdr:spPr>
        <a:xfrm>
          <a:off x="2342029" y="1086971"/>
          <a:ext cx="1676880" cy="145676"/>
        </a:xfrm>
        <a:prstGeom prst="rightArrow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200025</xdr:colOff>
      <xdr:row>0</xdr:row>
      <xdr:rowOff>57150</xdr:rowOff>
    </xdr:from>
    <xdr:to>
      <xdr:col>15</xdr:col>
      <xdr:colOff>1228725</xdr:colOff>
      <xdr:row>1</xdr:row>
      <xdr:rowOff>161925</xdr:rowOff>
    </xdr:to>
    <xdr:sp macro="" textlink="">
      <xdr:nvSpPr>
        <xdr:cNvPr id="2" name="Rounded Rectangle 1"/>
        <xdr:cNvSpPr/>
      </xdr:nvSpPr>
      <xdr:spPr>
        <a:xfrm>
          <a:off x="7410450" y="57150"/>
          <a:ext cx="1285875" cy="342900"/>
        </a:xfrm>
        <a:prstGeom prst="roundRect">
          <a:avLst/>
        </a:prstGeom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rtlCol="0" anchor="ctr"/>
        <a:lstStyle/>
        <a:p>
          <a:pPr algn="ctr"/>
          <a:r>
            <a:rPr lang="en-US" sz="1400" b="1">
              <a:solidFill>
                <a:srgbClr val="FF0000"/>
              </a:solidFill>
            </a:rPr>
            <a:t>OLD REGIME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200025</xdr:colOff>
      <xdr:row>0</xdr:row>
      <xdr:rowOff>57150</xdr:rowOff>
    </xdr:from>
    <xdr:to>
      <xdr:col>15</xdr:col>
      <xdr:colOff>1228725</xdr:colOff>
      <xdr:row>1</xdr:row>
      <xdr:rowOff>161925</xdr:rowOff>
    </xdr:to>
    <xdr:sp macro="" textlink="">
      <xdr:nvSpPr>
        <xdr:cNvPr id="2" name="Rounded Rectangle 1"/>
        <xdr:cNvSpPr/>
      </xdr:nvSpPr>
      <xdr:spPr>
        <a:xfrm>
          <a:off x="7410450" y="57150"/>
          <a:ext cx="1285875" cy="342900"/>
        </a:xfrm>
        <a:prstGeom prst="roundRect">
          <a:avLst/>
        </a:prstGeom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rtlCol="0" anchor="ctr"/>
        <a:lstStyle/>
        <a:p>
          <a:pPr algn="ctr"/>
          <a:r>
            <a:rPr lang="en-US" sz="1400" b="1">
              <a:solidFill>
                <a:srgbClr val="FF0000"/>
              </a:solidFill>
            </a:rPr>
            <a:t>NEW REGIME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4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6.bin"/><Relationship Id="rId2" Type="http://schemas.openxmlformats.org/officeDocument/2006/relationships/printerSettings" Target="../printerSettings/printerSettings5.bin"/><Relationship Id="rId1" Type="http://schemas.openxmlformats.org/officeDocument/2006/relationships/printerSettings" Target="../printerSettings/printerSettings4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9.bin"/><Relationship Id="rId2" Type="http://schemas.openxmlformats.org/officeDocument/2006/relationships/printerSettings" Target="../printerSettings/printerSettings8.bin"/><Relationship Id="rId1" Type="http://schemas.openxmlformats.org/officeDocument/2006/relationships/printerSettings" Target="../printerSettings/printerSettings7.bin"/><Relationship Id="rId4" Type="http://schemas.openxmlformats.org/officeDocument/2006/relationships/drawing" Target="../drawings/drawing2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3">
    <tabColor rgb="FFC00000"/>
  </sheetPr>
  <dimension ref="A1:AM1061"/>
  <sheetViews>
    <sheetView showGridLines="0" tabSelected="1" zoomScale="85" zoomScaleNormal="85" workbookViewId="0">
      <selection activeCell="D83" sqref="D83:E84"/>
    </sheetView>
  </sheetViews>
  <sheetFormatPr defaultColWidth="0" defaultRowHeight="12.75" zeroHeight="1"/>
  <cols>
    <col min="1" max="1" width="1" style="23" customWidth="1" collapsed="1"/>
    <col min="2" max="2" width="11.7109375" style="6" hidden="1" customWidth="1" collapsed="1"/>
    <col min="3" max="3" width="14.5703125" style="6" customWidth="1" collapsed="1"/>
    <col min="4" max="4" width="10.28515625" style="6" customWidth="1" collapsed="1"/>
    <col min="5" max="5" width="9.5703125" style="6" customWidth="1" collapsed="1"/>
    <col min="6" max="6" width="9.42578125" style="6" customWidth="1" collapsed="1"/>
    <col min="7" max="8" width="9.42578125" style="6" customWidth="1"/>
    <col min="9" max="9" width="5" style="6" customWidth="1" collapsed="1"/>
    <col min="10" max="12" width="6" style="6" customWidth="1" collapsed="1"/>
    <col min="13" max="13" width="7.42578125" style="6" customWidth="1"/>
    <col min="14" max="14" width="6" style="6" customWidth="1"/>
    <col min="15" max="15" width="11.5703125" style="6" customWidth="1" collapsed="1"/>
    <col min="16" max="16" width="10.140625" style="6" customWidth="1" collapsed="1"/>
    <col min="17" max="17" width="10.140625" style="6" customWidth="1"/>
    <col min="18" max="18" width="7.7109375" style="6" customWidth="1" collapsed="1"/>
    <col min="19" max="19" width="7.28515625" style="6" customWidth="1" collapsed="1"/>
    <col min="20" max="20" width="6.5703125" style="6" customWidth="1" collapsed="1"/>
    <col min="21" max="21" width="10.140625" style="6" customWidth="1" collapsed="1"/>
    <col min="22" max="23" width="6" style="6" customWidth="1" collapsed="1"/>
    <col min="24" max="24" width="8.42578125" style="6" customWidth="1" collapsed="1"/>
    <col min="25" max="25" width="8" style="6" customWidth="1" collapsed="1"/>
    <col min="26" max="26" width="11.5703125" style="6" customWidth="1" collapsed="1"/>
    <col min="27" max="27" width="14.5703125" style="6" customWidth="1" collapsed="1"/>
    <col min="28" max="28" width="19.5703125" style="6" customWidth="1" collapsed="1"/>
    <col min="29" max="29" width="0.28515625" style="76" customWidth="1"/>
    <col min="30" max="30" width="11.42578125" style="76" hidden="1" customWidth="1"/>
    <col min="31" max="31" width="18.140625" style="76" hidden="1" customWidth="1"/>
    <col min="32" max="32" width="9.140625" style="6" hidden="1" customWidth="1"/>
    <col min="33" max="33" width="8.7109375" style="6" hidden="1" customWidth="1"/>
    <col min="34" max="35" width="9.140625" style="6" hidden="1" customWidth="1"/>
    <col min="36" max="39" width="0" style="6" hidden="1" customWidth="1"/>
    <col min="40" max="16384" width="9.140625" style="6" hidden="1" collapsed="1"/>
  </cols>
  <sheetData>
    <row r="1" spans="3:31" ht="9" customHeight="1">
      <c r="C1" s="196"/>
      <c r="D1" s="197"/>
      <c r="E1" s="197"/>
      <c r="F1" s="197"/>
      <c r="G1" s="197"/>
      <c r="H1" s="197"/>
      <c r="I1" s="197"/>
      <c r="J1" s="197"/>
      <c r="K1" s="197"/>
      <c r="L1" s="197"/>
      <c r="M1" s="197"/>
      <c r="N1" s="197"/>
      <c r="O1" s="197"/>
      <c r="P1" s="197"/>
      <c r="Q1" s="197"/>
      <c r="R1" s="197"/>
      <c r="S1" s="197"/>
      <c r="T1" s="197"/>
      <c r="U1" s="197"/>
      <c r="V1" s="197"/>
      <c r="W1" s="197"/>
      <c r="X1" s="197"/>
      <c r="Y1" s="197"/>
      <c r="Z1" s="197"/>
      <c r="AA1" s="197"/>
      <c r="AB1" s="198"/>
    </row>
    <row r="2" spans="3:31" ht="35.25" customHeight="1">
      <c r="C2" s="127" t="s">
        <v>193</v>
      </c>
      <c r="D2" s="138" t="s">
        <v>38</v>
      </c>
      <c r="E2" s="199" t="s">
        <v>197</v>
      </c>
      <c r="F2" s="199"/>
      <c r="G2" s="199"/>
      <c r="H2" s="199"/>
      <c r="I2" s="200" t="s">
        <v>161</v>
      </c>
      <c r="J2" s="200"/>
      <c r="K2" s="200"/>
      <c r="L2" s="204" t="s">
        <v>198</v>
      </c>
      <c r="M2" s="204"/>
      <c r="N2" s="204"/>
      <c r="O2" s="138" t="s">
        <v>38</v>
      </c>
      <c r="P2" s="144"/>
      <c r="Q2" s="144"/>
      <c r="R2" s="145"/>
      <c r="S2" s="200" t="s">
        <v>196</v>
      </c>
      <c r="T2" s="200"/>
      <c r="U2" s="200"/>
      <c r="V2" s="200"/>
      <c r="W2" s="145"/>
      <c r="X2" s="201">
        <v>420</v>
      </c>
      <c r="Y2" s="201"/>
      <c r="Z2" s="206"/>
      <c r="AA2" s="147" t="s">
        <v>31</v>
      </c>
      <c r="AB2" s="147" t="s">
        <v>194</v>
      </c>
      <c r="AC2" s="110"/>
      <c r="AD2" s="111" t="s">
        <v>189</v>
      </c>
      <c r="AE2" s="85" t="s">
        <v>160</v>
      </c>
    </row>
    <row r="3" spans="3:31" ht="31.5" customHeight="1">
      <c r="C3" s="202" t="s">
        <v>236</v>
      </c>
      <c r="D3" s="202"/>
      <c r="E3" s="202"/>
      <c r="F3" s="202"/>
      <c r="G3" s="202"/>
      <c r="H3" s="202"/>
      <c r="I3" s="203" t="s">
        <v>30</v>
      </c>
      <c r="J3" s="203"/>
      <c r="K3" s="203"/>
      <c r="L3" s="207"/>
      <c r="M3" s="205"/>
      <c r="N3" s="205"/>
      <c r="O3" s="205"/>
      <c r="P3" s="205"/>
      <c r="Q3" s="205"/>
      <c r="R3" s="205"/>
      <c r="S3" s="205"/>
      <c r="T3" s="205"/>
      <c r="U3" s="205"/>
      <c r="V3" s="205"/>
      <c r="W3" s="205"/>
      <c r="X3" s="205"/>
      <c r="Y3" s="205"/>
      <c r="Z3" s="206"/>
      <c r="AA3" s="146"/>
      <c r="AB3" s="146"/>
      <c r="AC3" s="110"/>
      <c r="AD3" s="111" t="s">
        <v>190</v>
      </c>
      <c r="AE3" s="85" t="s">
        <v>161</v>
      </c>
    </row>
    <row r="4" spans="3:31" ht="30.75" customHeight="1" thickBot="1">
      <c r="C4" s="224" t="s">
        <v>237</v>
      </c>
      <c r="D4" s="224"/>
      <c r="E4" s="224"/>
      <c r="F4" s="224"/>
      <c r="G4" s="224"/>
      <c r="H4" s="224"/>
      <c r="I4" s="201">
        <v>41100</v>
      </c>
      <c r="J4" s="201"/>
      <c r="K4" s="201"/>
      <c r="L4" s="207"/>
      <c r="M4" s="205"/>
      <c r="N4" s="205"/>
      <c r="O4" s="205"/>
      <c r="P4" s="205"/>
      <c r="Q4" s="205"/>
      <c r="R4" s="205"/>
      <c r="S4" s="205"/>
      <c r="T4" s="205"/>
      <c r="U4" s="205"/>
      <c r="V4" s="205"/>
      <c r="W4" s="205"/>
      <c r="X4" s="205"/>
      <c r="Y4" s="205"/>
      <c r="Z4" s="206"/>
      <c r="AA4" s="139" t="s">
        <v>189</v>
      </c>
      <c r="AB4" s="139" t="s">
        <v>176</v>
      </c>
      <c r="AD4" s="112" t="s">
        <v>191</v>
      </c>
    </row>
    <row r="5" spans="3:31" ht="36" hidden="1" customHeight="1">
      <c r="C5" s="121"/>
      <c r="D5" s="122"/>
      <c r="E5" s="123"/>
      <c r="F5" s="123"/>
      <c r="G5" s="123"/>
      <c r="H5" s="123"/>
      <c r="I5" s="124"/>
      <c r="J5" s="124"/>
      <c r="K5" s="124"/>
      <c r="L5" s="125"/>
      <c r="M5" s="125"/>
      <c r="N5" s="125"/>
      <c r="O5" s="126"/>
      <c r="P5" s="123"/>
      <c r="Q5" s="123"/>
      <c r="R5" s="142"/>
      <c r="S5" s="129"/>
      <c r="T5" s="129"/>
      <c r="U5" s="129"/>
      <c r="V5" s="129"/>
      <c r="W5" s="129"/>
      <c r="X5" s="124"/>
      <c r="Y5" s="124"/>
      <c r="Z5" s="124"/>
      <c r="AA5" s="143"/>
      <c r="AB5" s="143"/>
      <c r="AD5" s="112" t="s">
        <v>192</v>
      </c>
    </row>
    <row r="6" spans="3:31" ht="23.25" hidden="1" customHeight="1">
      <c r="C6" s="88"/>
      <c r="D6" s="97"/>
      <c r="E6" s="98"/>
      <c r="F6" s="98"/>
      <c r="G6" s="98"/>
      <c r="H6" s="98"/>
      <c r="I6" s="99"/>
      <c r="J6" s="99"/>
      <c r="K6" s="99"/>
      <c r="L6" s="100"/>
      <c r="M6" s="100"/>
      <c r="N6" s="100"/>
      <c r="O6" s="90"/>
      <c r="P6" s="98"/>
      <c r="Q6" s="98"/>
      <c r="R6" s="91"/>
      <c r="S6" s="93"/>
      <c r="T6" s="93"/>
      <c r="U6" s="93"/>
      <c r="V6" s="93"/>
      <c r="W6" s="93"/>
      <c r="X6" s="89"/>
      <c r="Y6" s="89" t="str">
        <f>Z6&amp;" / "&amp;AA6</f>
        <v>B-2 / L-1</v>
      </c>
      <c r="Z6" s="117" t="s">
        <v>189</v>
      </c>
      <c r="AA6" s="113" t="s">
        <v>171</v>
      </c>
      <c r="AB6" s="90">
        <v>2500</v>
      </c>
      <c r="AD6" s="112"/>
    </row>
    <row r="7" spans="3:31" ht="23.25" hidden="1" customHeight="1">
      <c r="C7" s="88"/>
      <c r="D7" s="97"/>
      <c r="E7" s="98"/>
      <c r="F7" s="98"/>
      <c r="G7" s="98"/>
      <c r="H7" s="98"/>
      <c r="I7" s="99"/>
      <c r="J7" s="99"/>
      <c r="K7" s="99"/>
      <c r="L7" s="100"/>
      <c r="M7" s="100"/>
      <c r="N7" s="100"/>
      <c r="O7" s="90"/>
      <c r="P7" s="89"/>
      <c r="Q7" s="89"/>
      <c r="R7" s="106"/>
      <c r="S7" s="106"/>
      <c r="T7" s="93"/>
      <c r="U7" s="93"/>
      <c r="V7" s="93"/>
      <c r="W7" s="93"/>
      <c r="X7" s="89"/>
      <c r="Y7" s="89" t="str">
        <f t="shared" ref="Y7:Y59" si="0">Z7&amp;" / "&amp;AA7</f>
        <v>B-2 / L-2</v>
      </c>
      <c r="Z7" s="117" t="s">
        <v>189</v>
      </c>
      <c r="AA7" s="113" t="s">
        <v>172</v>
      </c>
      <c r="AB7" s="90">
        <v>2500</v>
      </c>
      <c r="AD7" s="112"/>
    </row>
    <row r="8" spans="3:31" ht="23.25" hidden="1" customHeight="1">
      <c r="C8" s="92"/>
      <c r="D8" s="97"/>
      <c r="E8" s="98"/>
      <c r="F8" s="98"/>
      <c r="G8" s="98"/>
      <c r="H8" s="98"/>
      <c r="I8" s="99"/>
      <c r="J8" s="99"/>
      <c r="K8" s="99"/>
      <c r="L8" s="100"/>
      <c r="M8" s="100"/>
      <c r="N8" s="100"/>
      <c r="O8" s="90"/>
      <c r="P8" s="89"/>
      <c r="Q8" s="89"/>
      <c r="R8" s="91"/>
      <c r="S8" s="93"/>
      <c r="T8" s="93"/>
      <c r="U8" s="93"/>
      <c r="V8" s="93"/>
      <c r="W8" s="93"/>
      <c r="X8" s="89"/>
      <c r="Y8" s="89" t="str">
        <f t="shared" si="0"/>
        <v>B-2 / L-3</v>
      </c>
      <c r="Z8" s="117" t="s">
        <v>189</v>
      </c>
      <c r="AA8" s="113" t="s">
        <v>173</v>
      </c>
      <c r="AB8" s="90">
        <v>2650</v>
      </c>
    </row>
    <row r="9" spans="3:31" ht="23.25" hidden="1" customHeight="1">
      <c r="C9" s="88"/>
      <c r="D9" s="97"/>
      <c r="E9" s="98"/>
      <c r="F9" s="98"/>
      <c r="G9" s="98"/>
      <c r="H9" s="98"/>
      <c r="I9" s="99"/>
      <c r="J9" s="99"/>
      <c r="K9" s="99"/>
      <c r="L9" s="100"/>
      <c r="M9" s="100"/>
      <c r="N9" s="100"/>
      <c r="O9" s="90"/>
      <c r="P9" s="89"/>
      <c r="Q9" s="89"/>
      <c r="R9" s="91"/>
      <c r="S9" s="106"/>
      <c r="T9" s="93"/>
      <c r="U9" s="93"/>
      <c r="V9" s="93"/>
      <c r="W9" s="93"/>
      <c r="X9" s="89"/>
      <c r="Y9" s="89" t="str">
        <f t="shared" si="0"/>
        <v>B-2 / L-4</v>
      </c>
      <c r="Z9" s="117" t="s">
        <v>189</v>
      </c>
      <c r="AA9" s="113" t="s">
        <v>174</v>
      </c>
      <c r="AB9" s="90">
        <v>3100</v>
      </c>
    </row>
    <row r="10" spans="3:31" ht="23.25" hidden="1" customHeight="1">
      <c r="C10" s="88"/>
      <c r="D10" s="97"/>
      <c r="E10" s="98"/>
      <c r="F10" s="98"/>
      <c r="G10" s="98"/>
      <c r="H10" s="98"/>
      <c r="I10" s="99"/>
      <c r="J10" s="99"/>
      <c r="K10" s="99"/>
      <c r="L10" s="100"/>
      <c r="M10" s="100"/>
      <c r="N10" s="100"/>
      <c r="O10" s="90"/>
      <c r="P10" s="89"/>
      <c r="Q10" s="89"/>
      <c r="R10" s="91"/>
      <c r="S10" s="93"/>
      <c r="T10" s="93"/>
      <c r="U10" s="93"/>
      <c r="V10" s="93"/>
      <c r="W10" s="93"/>
      <c r="X10" s="89"/>
      <c r="Y10" s="89" t="str">
        <f t="shared" si="0"/>
        <v>B-2 / L-5</v>
      </c>
      <c r="Z10" s="117" t="s">
        <v>189</v>
      </c>
      <c r="AA10" s="113" t="s">
        <v>175</v>
      </c>
      <c r="AB10" s="90">
        <v>3550</v>
      </c>
    </row>
    <row r="11" spans="3:31" ht="23.25" hidden="1" customHeight="1">
      <c r="C11" s="88"/>
      <c r="D11" s="97"/>
      <c r="E11" s="98"/>
      <c r="F11" s="98"/>
      <c r="G11" s="98"/>
      <c r="H11" s="98"/>
      <c r="I11" s="99"/>
      <c r="J11" s="99"/>
      <c r="K11" s="99"/>
      <c r="L11" s="100"/>
      <c r="M11" s="100"/>
      <c r="N11" s="100"/>
      <c r="O11" s="90"/>
      <c r="P11" s="98"/>
      <c r="Q11" s="98"/>
      <c r="R11" s="91"/>
      <c r="S11" s="93"/>
      <c r="T11" s="93"/>
      <c r="U11" s="93"/>
      <c r="V11" s="93"/>
      <c r="W11" s="93"/>
      <c r="X11" s="89"/>
      <c r="Y11" s="89" t="str">
        <f t="shared" si="0"/>
        <v>B-2 / L-6</v>
      </c>
      <c r="Z11" s="117" t="s">
        <v>189</v>
      </c>
      <c r="AA11" s="113" t="s">
        <v>176</v>
      </c>
      <c r="AB11" s="90">
        <v>4250</v>
      </c>
    </row>
    <row r="12" spans="3:31" ht="23.25" hidden="1" customHeight="1">
      <c r="C12" s="88"/>
      <c r="D12" s="97"/>
      <c r="E12" s="98"/>
      <c r="F12" s="98"/>
      <c r="G12" s="98"/>
      <c r="H12" s="98"/>
      <c r="I12" s="99"/>
      <c r="J12" s="99"/>
      <c r="K12" s="99"/>
      <c r="L12" s="100"/>
      <c r="M12" s="100"/>
      <c r="N12" s="100"/>
      <c r="O12" s="90"/>
      <c r="P12" s="98"/>
      <c r="Q12" s="98"/>
      <c r="R12" s="91"/>
      <c r="S12" s="93"/>
      <c r="T12" s="93"/>
      <c r="U12" s="93"/>
      <c r="V12" s="93"/>
      <c r="W12" s="93"/>
      <c r="X12" s="89"/>
      <c r="Y12" s="89" t="str">
        <f t="shared" si="0"/>
        <v>B-2 / L-7</v>
      </c>
      <c r="Z12" s="117" t="s">
        <v>189</v>
      </c>
      <c r="AA12" s="113" t="s">
        <v>177</v>
      </c>
      <c r="AB12" s="90">
        <v>5400</v>
      </c>
    </row>
    <row r="13" spans="3:31" ht="23.25" hidden="1" customHeight="1">
      <c r="C13" s="88"/>
      <c r="D13" s="97"/>
      <c r="E13" s="98"/>
      <c r="F13" s="98"/>
      <c r="G13" s="98"/>
      <c r="H13" s="98"/>
      <c r="I13" s="99"/>
      <c r="J13" s="99"/>
      <c r="K13" s="99"/>
      <c r="L13" s="100"/>
      <c r="M13" s="100"/>
      <c r="N13" s="100"/>
      <c r="O13" s="90"/>
      <c r="P13" s="89"/>
      <c r="Q13" s="89"/>
      <c r="R13" s="106"/>
      <c r="S13" s="106"/>
      <c r="T13" s="93"/>
      <c r="U13" s="93"/>
      <c r="V13" s="93"/>
      <c r="W13" s="93"/>
      <c r="X13" s="89"/>
      <c r="Y13" s="89" t="str">
        <f t="shared" si="0"/>
        <v>B-2 / L-8</v>
      </c>
      <c r="Z13" s="117" t="s">
        <v>189</v>
      </c>
      <c r="AA13" s="113" t="s">
        <v>178</v>
      </c>
      <c r="AB13" s="90">
        <v>5750</v>
      </c>
    </row>
    <row r="14" spans="3:31" ht="23.25" hidden="1" customHeight="1">
      <c r="C14" s="88"/>
      <c r="D14" s="97"/>
      <c r="E14" s="98"/>
      <c r="F14" s="98"/>
      <c r="G14" s="98"/>
      <c r="H14" s="98"/>
      <c r="I14" s="99"/>
      <c r="J14" s="99"/>
      <c r="K14" s="99"/>
      <c r="L14" s="100"/>
      <c r="M14" s="100"/>
      <c r="N14" s="100"/>
      <c r="O14" s="90"/>
      <c r="P14" s="89"/>
      <c r="Q14" s="89"/>
      <c r="R14" s="91"/>
      <c r="S14" s="93"/>
      <c r="T14" s="93"/>
      <c r="U14" s="93"/>
      <c r="V14" s="93"/>
      <c r="W14" s="93"/>
      <c r="X14" s="89"/>
      <c r="Y14" s="89" t="str">
        <f t="shared" si="0"/>
        <v>B-2 / L-9</v>
      </c>
      <c r="Z14" s="117" t="s">
        <v>189</v>
      </c>
      <c r="AA14" s="113" t="s">
        <v>179</v>
      </c>
      <c r="AB14" s="90">
        <v>6400</v>
      </c>
    </row>
    <row r="15" spans="3:31" ht="23.25" hidden="1" customHeight="1">
      <c r="C15" s="88"/>
      <c r="D15" s="97"/>
      <c r="E15" s="98"/>
      <c r="F15" s="98"/>
      <c r="G15" s="98"/>
      <c r="H15" s="98"/>
      <c r="I15" s="99"/>
      <c r="J15" s="99"/>
      <c r="K15" s="99"/>
      <c r="L15" s="100"/>
      <c r="M15" s="100"/>
      <c r="N15" s="100"/>
      <c r="O15" s="90"/>
      <c r="P15" s="89"/>
      <c r="Q15" s="89"/>
      <c r="R15" s="91"/>
      <c r="S15" s="106"/>
      <c r="T15" s="93"/>
      <c r="U15" s="93"/>
      <c r="V15" s="93"/>
      <c r="W15" s="93"/>
      <c r="X15" s="89"/>
      <c r="Y15" s="89" t="str">
        <f t="shared" si="0"/>
        <v>B-2 / L-10</v>
      </c>
      <c r="Z15" s="117" t="s">
        <v>189</v>
      </c>
      <c r="AA15" s="113" t="s">
        <v>180</v>
      </c>
      <c r="AB15" s="90">
        <v>6750</v>
      </c>
    </row>
    <row r="16" spans="3:31" ht="23.25" hidden="1" customHeight="1">
      <c r="C16" s="92"/>
      <c r="D16" s="97"/>
      <c r="E16" s="98"/>
      <c r="F16" s="98"/>
      <c r="G16" s="98"/>
      <c r="H16" s="98"/>
      <c r="I16" s="99"/>
      <c r="J16" s="99"/>
      <c r="K16" s="99"/>
      <c r="L16" s="100"/>
      <c r="M16" s="100"/>
      <c r="N16" s="100"/>
      <c r="O16" s="90"/>
      <c r="P16" s="89"/>
      <c r="Q16" s="89"/>
      <c r="R16" s="91"/>
      <c r="S16" s="93"/>
      <c r="T16" s="93"/>
      <c r="U16" s="93"/>
      <c r="V16" s="93"/>
      <c r="W16" s="93"/>
      <c r="X16" s="89"/>
      <c r="Y16" s="89" t="str">
        <f t="shared" si="0"/>
        <v>B-2 / L-11</v>
      </c>
      <c r="Z16" s="117" t="s">
        <v>189</v>
      </c>
      <c r="AA16" s="113" t="s">
        <v>181</v>
      </c>
      <c r="AB16" s="90">
        <v>8150</v>
      </c>
    </row>
    <row r="17" spans="3:28" ht="23.25" hidden="1" customHeight="1">
      <c r="C17" s="114"/>
      <c r="D17" s="101"/>
      <c r="E17" s="102"/>
      <c r="F17" s="102"/>
      <c r="G17" s="102"/>
      <c r="H17" s="102"/>
      <c r="I17" s="103"/>
      <c r="J17" s="103"/>
      <c r="K17" s="103"/>
      <c r="L17" s="104"/>
      <c r="M17" s="104"/>
      <c r="N17" s="104"/>
      <c r="O17" s="115"/>
      <c r="P17" s="94"/>
      <c r="Q17" s="94"/>
      <c r="R17" s="95"/>
      <c r="S17" s="105"/>
      <c r="T17" s="105"/>
      <c r="U17" s="105"/>
      <c r="V17" s="105"/>
      <c r="W17" s="105"/>
      <c r="X17" s="94"/>
      <c r="Y17" s="89" t="str">
        <f t="shared" si="0"/>
        <v>B-2 / L-12</v>
      </c>
      <c r="Z17" s="117" t="s">
        <v>189</v>
      </c>
      <c r="AA17" s="113" t="s">
        <v>182</v>
      </c>
      <c r="AB17" s="115">
        <v>9500</v>
      </c>
    </row>
    <row r="18" spans="3:28" ht="23.25" hidden="1" customHeight="1">
      <c r="C18" s="114"/>
      <c r="D18" s="101"/>
      <c r="E18" s="102"/>
      <c r="F18" s="102"/>
      <c r="G18" s="102"/>
      <c r="H18" s="102"/>
      <c r="I18" s="103"/>
      <c r="J18" s="103"/>
      <c r="K18" s="103"/>
      <c r="L18" s="104"/>
      <c r="M18" s="104"/>
      <c r="N18" s="104"/>
      <c r="O18" s="115"/>
      <c r="P18" s="94"/>
      <c r="Q18" s="94"/>
      <c r="R18" s="95"/>
      <c r="S18" s="105"/>
      <c r="T18" s="105"/>
      <c r="U18" s="105"/>
      <c r="V18" s="105"/>
      <c r="W18" s="105"/>
      <c r="X18" s="94"/>
      <c r="Y18" s="89" t="str">
        <f t="shared" si="0"/>
        <v>B-2 / L-13</v>
      </c>
      <c r="Z18" s="117" t="s">
        <v>189</v>
      </c>
      <c r="AA18" s="113" t="s">
        <v>183</v>
      </c>
      <c r="AB18" s="115">
        <v>12000</v>
      </c>
    </row>
    <row r="19" spans="3:28" ht="23.25" hidden="1" customHeight="1">
      <c r="C19" s="114"/>
      <c r="D19" s="101"/>
      <c r="E19" s="102"/>
      <c r="F19" s="102"/>
      <c r="G19" s="102"/>
      <c r="H19" s="102"/>
      <c r="I19" s="103"/>
      <c r="J19" s="103"/>
      <c r="K19" s="103"/>
      <c r="L19" s="104"/>
      <c r="M19" s="104"/>
      <c r="N19" s="104"/>
      <c r="O19" s="115"/>
      <c r="P19" s="94"/>
      <c r="Q19" s="94"/>
      <c r="R19" s="95"/>
      <c r="S19" s="105"/>
      <c r="T19" s="105"/>
      <c r="U19" s="105"/>
      <c r="V19" s="105"/>
      <c r="W19" s="105"/>
      <c r="X19" s="94"/>
      <c r="Y19" s="89" t="str">
        <f t="shared" si="0"/>
        <v>B-2 / L-13A</v>
      </c>
      <c r="Z19" s="117" t="s">
        <v>189</v>
      </c>
      <c r="AA19" s="113" t="s">
        <v>188</v>
      </c>
      <c r="AB19" s="115">
        <v>12000</v>
      </c>
    </row>
    <row r="20" spans="3:28" ht="23.25" hidden="1" customHeight="1">
      <c r="C20" s="114"/>
      <c r="D20" s="101"/>
      <c r="E20" s="102"/>
      <c r="F20" s="102"/>
      <c r="G20" s="102"/>
      <c r="H20" s="102"/>
      <c r="I20" s="103"/>
      <c r="J20" s="103"/>
      <c r="K20" s="103"/>
      <c r="L20" s="104"/>
      <c r="M20" s="104"/>
      <c r="N20" s="104"/>
      <c r="O20" s="115"/>
      <c r="P20" s="94"/>
      <c r="Q20" s="94"/>
      <c r="R20" s="95"/>
      <c r="S20" s="105"/>
      <c r="T20" s="105"/>
      <c r="U20" s="105"/>
      <c r="V20" s="105"/>
      <c r="W20" s="105"/>
      <c r="X20" s="94"/>
      <c r="Y20" s="89" t="str">
        <f t="shared" si="0"/>
        <v>B-2 / L-14</v>
      </c>
      <c r="Z20" s="117" t="s">
        <v>189</v>
      </c>
      <c r="AA20" s="113" t="s">
        <v>184</v>
      </c>
      <c r="AB20" s="115">
        <v>12000</v>
      </c>
    </row>
    <row r="21" spans="3:28" ht="23.25" hidden="1" customHeight="1">
      <c r="C21" s="114"/>
      <c r="D21" s="101"/>
      <c r="E21" s="102"/>
      <c r="F21" s="102"/>
      <c r="G21" s="102"/>
      <c r="H21" s="102"/>
      <c r="I21" s="103"/>
      <c r="J21" s="103"/>
      <c r="K21" s="103"/>
      <c r="L21" s="104"/>
      <c r="M21" s="104"/>
      <c r="N21" s="104"/>
      <c r="O21" s="115"/>
      <c r="P21" s="94"/>
      <c r="Q21" s="94"/>
      <c r="R21" s="95"/>
      <c r="S21" s="105"/>
      <c r="T21" s="105"/>
      <c r="U21" s="105"/>
      <c r="V21" s="105"/>
      <c r="W21" s="105"/>
      <c r="X21" s="94"/>
      <c r="Y21" s="89" t="str">
        <f t="shared" si="0"/>
        <v>B-2 / L-15</v>
      </c>
      <c r="Z21" s="117" t="s">
        <v>189</v>
      </c>
      <c r="AA21" s="113" t="s">
        <v>185</v>
      </c>
      <c r="AB21" s="115">
        <v>12000</v>
      </c>
    </row>
    <row r="22" spans="3:28" ht="23.25" hidden="1" customHeight="1">
      <c r="C22" s="114"/>
      <c r="D22" s="101"/>
      <c r="E22" s="102"/>
      <c r="F22" s="102"/>
      <c r="G22" s="102"/>
      <c r="H22" s="102"/>
      <c r="I22" s="103"/>
      <c r="J22" s="103"/>
      <c r="K22" s="103"/>
      <c r="L22" s="104"/>
      <c r="M22" s="104"/>
      <c r="N22" s="104"/>
      <c r="O22" s="115"/>
      <c r="P22" s="94"/>
      <c r="Q22" s="94"/>
      <c r="R22" s="95"/>
      <c r="S22" s="105"/>
      <c r="T22" s="105"/>
      <c r="U22" s="105"/>
      <c r="V22" s="105"/>
      <c r="W22" s="105"/>
      <c r="X22" s="94"/>
      <c r="Y22" s="89" t="str">
        <f t="shared" si="0"/>
        <v>B-2 / L-16</v>
      </c>
      <c r="Z22" s="117" t="s">
        <v>189</v>
      </c>
      <c r="AA22" s="113" t="s">
        <v>186</v>
      </c>
      <c r="AB22" s="115">
        <v>12000</v>
      </c>
    </row>
    <row r="23" spans="3:28" ht="23.25" hidden="1" customHeight="1">
      <c r="C23" s="114"/>
      <c r="D23" s="101"/>
      <c r="E23" s="102"/>
      <c r="F23" s="102"/>
      <c r="G23" s="102"/>
      <c r="H23" s="102"/>
      <c r="I23" s="103"/>
      <c r="J23" s="103"/>
      <c r="K23" s="103"/>
      <c r="L23" s="104"/>
      <c r="M23" s="104"/>
      <c r="N23" s="104"/>
      <c r="O23" s="115"/>
      <c r="P23" s="94"/>
      <c r="Q23" s="94"/>
      <c r="R23" s="95"/>
      <c r="S23" s="105"/>
      <c r="T23" s="105"/>
      <c r="U23" s="105"/>
      <c r="V23" s="105"/>
      <c r="W23" s="105"/>
      <c r="X23" s="94"/>
      <c r="Y23" s="89" t="str">
        <f t="shared" si="0"/>
        <v>B-2 / L-17</v>
      </c>
      <c r="Z23" s="117" t="s">
        <v>189</v>
      </c>
      <c r="AA23" s="113" t="s">
        <v>187</v>
      </c>
      <c r="AB23" s="115">
        <v>12000</v>
      </c>
    </row>
    <row r="24" spans="3:28" ht="23.25" hidden="1" customHeight="1">
      <c r="C24" s="114"/>
      <c r="D24" s="101"/>
      <c r="E24" s="102"/>
      <c r="F24" s="102"/>
      <c r="G24" s="102"/>
      <c r="H24" s="102"/>
      <c r="I24" s="103"/>
      <c r="J24" s="103"/>
      <c r="K24" s="103"/>
      <c r="L24" s="104"/>
      <c r="M24" s="104"/>
      <c r="N24" s="104"/>
      <c r="O24" s="115"/>
      <c r="P24" s="94"/>
      <c r="Q24" s="94"/>
      <c r="R24" s="95"/>
      <c r="S24" s="105"/>
      <c r="T24" s="105"/>
      <c r="U24" s="105"/>
      <c r="V24" s="105"/>
      <c r="W24" s="105"/>
      <c r="X24" s="94"/>
      <c r="Y24" s="94" t="str">
        <f t="shared" si="0"/>
        <v>C / L-1</v>
      </c>
      <c r="Z24" s="118" t="s">
        <v>190</v>
      </c>
      <c r="AA24" s="113" t="s">
        <v>171</v>
      </c>
      <c r="AB24" s="115">
        <v>2100</v>
      </c>
    </row>
    <row r="25" spans="3:28" ht="23.25" hidden="1" customHeight="1">
      <c r="C25" s="114"/>
      <c r="D25" s="101"/>
      <c r="E25" s="102"/>
      <c r="F25" s="102"/>
      <c r="G25" s="102"/>
      <c r="H25" s="102"/>
      <c r="I25" s="103"/>
      <c r="J25" s="103"/>
      <c r="K25" s="103"/>
      <c r="L25" s="104"/>
      <c r="M25" s="104"/>
      <c r="N25" s="104"/>
      <c r="O25" s="115"/>
      <c r="P25" s="94"/>
      <c r="Q25" s="94"/>
      <c r="R25" s="95"/>
      <c r="S25" s="105"/>
      <c r="T25" s="105"/>
      <c r="U25" s="105"/>
      <c r="V25" s="105"/>
      <c r="W25" s="105"/>
      <c r="X25" s="94"/>
      <c r="Y25" s="94" t="str">
        <f t="shared" si="0"/>
        <v>C / L-2</v>
      </c>
      <c r="Z25" s="118" t="s">
        <v>190</v>
      </c>
      <c r="AA25" s="113" t="s">
        <v>172</v>
      </c>
      <c r="AB25" s="115">
        <v>2100</v>
      </c>
    </row>
    <row r="26" spans="3:28" ht="23.25" hidden="1" customHeight="1">
      <c r="C26" s="114"/>
      <c r="D26" s="101"/>
      <c r="E26" s="102"/>
      <c r="F26" s="102"/>
      <c r="G26" s="102"/>
      <c r="H26" s="102"/>
      <c r="I26" s="103"/>
      <c r="J26" s="103"/>
      <c r="K26" s="103"/>
      <c r="L26" s="104"/>
      <c r="M26" s="104"/>
      <c r="N26" s="104"/>
      <c r="O26" s="115"/>
      <c r="P26" s="94"/>
      <c r="Q26" s="94"/>
      <c r="R26" s="95"/>
      <c r="S26" s="105"/>
      <c r="T26" s="105"/>
      <c r="U26" s="105"/>
      <c r="V26" s="105"/>
      <c r="W26" s="105"/>
      <c r="X26" s="94"/>
      <c r="Y26" s="94" t="str">
        <f t="shared" si="0"/>
        <v>C / L-3</v>
      </c>
      <c r="Z26" s="118" t="s">
        <v>190</v>
      </c>
      <c r="AA26" s="113" t="s">
        <v>173</v>
      </c>
      <c r="AB26" s="115">
        <v>2200</v>
      </c>
    </row>
    <row r="27" spans="3:28" ht="23.25" hidden="1" customHeight="1">
      <c r="C27" s="114"/>
      <c r="D27" s="101"/>
      <c r="E27" s="102"/>
      <c r="F27" s="102"/>
      <c r="G27" s="102"/>
      <c r="H27" s="102"/>
      <c r="I27" s="103"/>
      <c r="J27" s="103"/>
      <c r="K27" s="103"/>
      <c r="L27" s="104"/>
      <c r="M27" s="104"/>
      <c r="N27" s="104"/>
      <c r="O27" s="115"/>
      <c r="P27" s="94"/>
      <c r="Q27" s="94"/>
      <c r="R27" s="95"/>
      <c r="S27" s="105"/>
      <c r="T27" s="105"/>
      <c r="U27" s="105"/>
      <c r="V27" s="105"/>
      <c r="W27" s="105"/>
      <c r="X27" s="94"/>
      <c r="Y27" s="94" t="str">
        <f t="shared" si="0"/>
        <v>C / L-4</v>
      </c>
      <c r="Z27" s="118" t="s">
        <v>190</v>
      </c>
      <c r="AA27" s="113" t="s">
        <v>174</v>
      </c>
      <c r="AB27" s="115">
        <v>2550</v>
      </c>
    </row>
    <row r="28" spans="3:28" ht="23.25" hidden="1" customHeight="1">
      <c r="C28" s="114"/>
      <c r="D28" s="101"/>
      <c r="E28" s="102"/>
      <c r="F28" s="102"/>
      <c r="G28" s="102"/>
      <c r="H28" s="102"/>
      <c r="I28" s="103"/>
      <c r="J28" s="103"/>
      <c r="K28" s="103"/>
      <c r="L28" s="104"/>
      <c r="M28" s="104"/>
      <c r="N28" s="104"/>
      <c r="O28" s="115"/>
      <c r="P28" s="94"/>
      <c r="Q28" s="94"/>
      <c r="R28" s="95"/>
      <c r="S28" s="105"/>
      <c r="T28" s="105"/>
      <c r="U28" s="105"/>
      <c r="V28" s="105"/>
      <c r="W28" s="105"/>
      <c r="X28" s="94"/>
      <c r="Y28" s="94" t="str">
        <f t="shared" si="0"/>
        <v>C / L-5</v>
      </c>
      <c r="Z28" s="118" t="s">
        <v>190</v>
      </c>
      <c r="AA28" s="113" t="s">
        <v>175</v>
      </c>
      <c r="AB28" s="115">
        <v>2950</v>
      </c>
    </row>
    <row r="29" spans="3:28" ht="23.25" hidden="1" customHeight="1">
      <c r="C29" s="114"/>
      <c r="D29" s="101"/>
      <c r="E29" s="102"/>
      <c r="F29" s="102"/>
      <c r="G29" s="102"/>
      <c r="H29" s="102"/>
      <c r="I29" s="103"/>
      <c r="J29" s="103"/>
      <c r="K29" s="103"/>
      <c r="L29" s="104"/>
      <c r="M29" s="104"/>
      <c r="N29" s="104"/>
      <c r="O29" s="115"/>
      <c r="P29" s="94"/>
      <c r="Q29" s="94"/>
      <c r="R29" s="95"/>
      <c r="S29" s="105"/>
      <c r="T29" s="105"/>
      <c r="U29" s="105"/>
      <c r="V29" s="105"/>
      <c r="W29" s="105"/>
      <c r="X29" s="94"/>
      <c r="Y29" s="94" t="str">
        <f t="shared" si="0"/>
        <v>C / L-6</v>
      </c>
      <c r="Z29" s="118" t="s">
        <v>190</v>
      </c>
      <c r="AA29" s="113" t="s">
        <v>176</v>
      </c>
      <c r="AB29" s="115">
        <v>3550</v>
      </c>
    </row>
    <row r="30" spans="3:28" ht="23.25" hidden="1" customHeight="1">
      <c r="C30" s="114"/>
      <c r="D30" s="101"/>
      <c r="E30" s="102"/>
      <c r="F30" s="102"/>
      <c r="G30" s="102"/>
      <c r="H30" s="102"/>
      <c r="I30" s="103"/>
      <c r="J30" s="103"/>
      <c r="K30" s="103"/>
      <c r="L30" s="104"/>
      <c r="M30" s="104"/>
      <c r="N30" s="104"/>
      <c r="O30" s="115"/>
      <c r="P30" s="94"/>
      <c r="Q30" s="94"/>
      <c r="R30" s="95"/>
      <c r="S30" s="105"/>
      <c r="T30" s="105"/>
      <c r="U30" s="105"/>
      <c r="V30" s="105"/>
      <c r="W30" s="105"/>
      <c r="X30" s="94"/>
      <c r="Y30" s="94" t="str">
        <f t="shared" si="0"/>
        <v>C / L-7</v>
      </c>
      <c r="Z30" s="118" t="s">
        <v>190</v>
      </c>
      <c r="AA30" s="113" t="s">
        <v>177</v>
      </c>
      <c r="AB30" s="115">
        <v>4500</v>
      </c>
    </row>
    <row r="31" spans="3:28" ht="23.25" hidden="1" customHeight="1">
      <c r="C31" s="114"/>
      <c r="D31" s="101"/>
      <c r="E31" s="102"/>
      <c r="F31" s="102"/>
      <c r="G31" s="102"/>
      <c r="H31" s="102"/>
      <c r="I31" s="103"/>
      <c r="J31" s="103"/>
      <c r="K31" s="103"/>
      <c r="L31" s="104"/>
      <c r="M31" s="104"/>
      <c r="N31" s="104"/>
      <c r="O31" s="115"/>
      <c r="P31" s="94"/>
      <c r="Q31" s="94"/>
      <c r="R31" s="95"/>
      <c r="S31" s="105"/>
      <c r="T31" s="105"/>
      <c r="U31" s="105"/>
      <c r="V31" s="105"/>
      <c r="W31" s="105"/>
      <c r="X31" s="94"/>
      <c r="Y31" s="94" t="str">
        <f t="shared" si="0"/>
        <v>C / L-8</v>
      </c>
      <c r="Z31" s="118" t="s">
        <v>190</v>
      </c>
      <c r="AA31" s="113" t="s">
        <v>178</v>
      </c>
      <c r="AB31" s="115">
        <v>4800</v>
      </c>
    </row>
    <row r="32" spans="3:28" ht="23.25" hidden="1" customHeight="1">
      <c r="C32" s="114"/>
      <c r="D32" s="101"/>
      <c r="E32" s="102"/>
      <c r="F32" s="102"/>
      <c r="G32" s="102"/>
      <c r="H32" s="102"/>
      <c r="I32" s="103"/>
      <c r="J32" s="103"/>
      <c r="K32" s="103"/>
      <c r="L32" s="104"/>
      <c r="M32" s="104"/>
      <c r="N32" s="104"/>
      <c r="O32" s="115"/>
      <c r="P32" s="94"/>
      <c r="Q32" s="94"/>
      <c r="R32" s="95"/>
      <c r="S32" s="105"/>
      <c r="T32" s="105"/>
      <c r="U32" s="105"/>
      <c r="V32" s="105"/>
      <c r="W32" s="105"/>
      <c r="X32" s="94"/>
      <c r="Y32" s="94" t="str">
        <f t="shared" si="0"/>
        <v>C / L-9</v>
      </c>
      <c r="Z32" s="118" t="s">
        <v>190</v>
      </c>
      <c r="AA32" s="113" t="s">
        <v>179</v>
      </c>
      <c r="AB32" s="115">
        <v>5350</v>
      </c>
    </row>
    <row r="33" spans="3:28" ht="23.25" hidden="1" customHeight="1">
      <c r="C33" s="114"/>
      <c r="D33" s="101"/>
      <c r="E33" s="102"/>
      <c r="F33" s="102"/>
      <c r="G33" s="102"/>
      <c r="H33" s="102"/>
      <c r="I33" s="103"/>
      <c r="J33" s="103"/>
      <c r="K33" s="103"/>
      <c r="L33" s="104"/>
      <c r="M33" s="104"/>
      <c r="N33" s="104"/>
      <c r="O33" s="115"/>
      <c r="P33" s="94"/>
      <c r="Q33" s="94"/>
      <c r="R33" s="95"/>
      <c r="S33" s="105"/>
      <c r="T33" s="105"/>
      <c r="U33" s="105"/>
      <c r="V33" s="105"/>
      <c r="W33" s="105"/>
      <c r="X33" s="94"/>
      <c r="Y33" s="94" t="str">
        <f t="shared" si="0"/>
        <v>C / L-10</v>
      </c>
      <c r="Z33" s="118" t="s">
        <v>190</v>
      </c>
      <c r="AA33" s="113" t="s">
        <v>180</v>
      </c>
      <c r="AB33" s="115">
        <v>5650</v>
      </c>
    </row>
    <row r="34" spans="3:28" ht="23.25" hidden="1" customHeight="1">
      <c r="C34" s="114"/>
      <c r="D34" s="101"/>
      <c r="E34" s="102"/>
      <c r="F34" s="102"/>
      <c r="G34" s="102"/>
      <c r="H34" s="102"/>
      <c r="I34" s="103"/>
      <c r="J34" s="103"/>
      <c r="K34" s="103"/>
      <c r="L34" s="104"/>
      <c r="M34" s="104"/>
      <c r="N34" s="104"/>
      <c r="O34" s="115"/>
      <c r="P34" s="94"/>
      <c r="Q34" s="94"/>
      <c r="R34" s="95"/>
      <c r="S34" s="105"/>
      <c r="T34" s="105"/>
      <c r="U34" s="105"/>
      <c r="V34" s="105"/>
      <c r="W34" s="105"/>
      <c r="X34" s="94"/>
      <c r="Y34" s="94" t="str">
        <f t="shared" si="0"/>
        <v>C / L-11</v>
      </c>
      <c r="Z34" s="118" t="s">
        <v>190</v>
      </c>
      <c r="AA34" s="113" t="s">
        <v>181</v>
      </c>
      <c r="AB34" s="115">
        <v>6800</v>
      </c>
    </row>
    <row r="35" spans="3:28" ht="23.25" hidden="1" customHeight="1">
      <c r="C35" s="114"/>
      <c r="D35" s="101"/>
      <c r="E35" s="102"/>
      <c r="F35" s="102"/>
      <c r="G35" s="102"/>
      <c r="H35" s="102"/>
      <c r="I35" s="103"/>
      <c r="J35" s="103"/>
      <c r="K35" s="103"/>
      <c r="L35" s="104"/>
      <c r="M35" s="104"/>
      <c r="N35" s="104"/>
      <c r="O35" s="115"/>
      <c r="P35" s="94"/>
      <c r="Q35" s="94"/>
      <c r="R35" s="95"/>
      <c r="S35" s="105"/>
      <c r="T35" s="105"/>
      <c r="U35" s="105"/>
      <c r="V35" s="105"/>
      <c r="W35" s="105"/>
      <c r="X35" s="94"/>
      <c r="Y35" s="94" t="str">
        <f t="shared" si="0"/>
        <v>C / L-12</v>
      </c>
      <c r="Z35" s="118" t="s">
        <v>190</v>
      </c>
      <c r="AA35" s="113" t="s">
        <v>182</v>
      </c>
      <c r="AB35" s="115">
        <v>7900</v>
      </c>
    </row>
    <row r="36" spans="3:28" ht="23.25" hidden="1" customHeight="1">
      <c r="C36" s="114"/>
      <c r="D36" s="101"/>
      <c r="E36" s="102"/>
      <c r="F36" s="102"/>
      <c r="G36" s="102"/>
      <c r="H36" s="102"/>
      <c r="I36" s="103"/>
      <c r="J36" s="103"/>
      <c r="K36" s="103"/>
      <c r="L36" s="104"/>
      <c r="M36" s="104"/>
      <c r="N36" s="104"/>
      <c r="O36" s="115"/>
      <c r="P36" s="94"/>
      <c r="Q36" s="94"/>
      <c r="R36" s="95"/>
      <c r="S36" s="105"/>
      <c r="T36" s="105"/>
      <c r="U36" s="105"/>
      <c r="V36" s="105"/>
      <c r="W36" s="105"/>
      <c r="X36" s="94"/>
      <c r="Y36" s="94" t="str">
        <f t="shared" si="0"/>
        <v>C / L-13</v>
      </c>
      <c r="Z36" s="118" t="s">
        <v>190</v>
      </c>
      <c r="AA36" s="113" t="s">
        <v>183</v>
      </c>
      <c r="AB36" s="115">
        <v>8000</v>
      </c>
    </row>
    <row r="37" spans="3:28" ht="23.25" hidden="1" customHeight="1">
      <c r="C37" s="114"/>
      <c r="D37" s="101"/>
      <c r="E37" s="102"/>
      <c r="F37" s="102"/>
      <c r="G37" s="102"/>
      <c r="H37" s="102"/>
      <c r="I37" s="103"/>
      <c r="J37" s="103"/>
      <c r="K37" s="103"/>
      <c r="L37" s="104"/>
      <c r="M37" s="104"/>
      <c r="N37" s="104"/>
      <c r="O37" s="115"/>
      <c r="P37" s="94"/>
      <c r="Q37" s="94"/>
      <c r="R37" s="95"/>
      <c r="S37" s="105"/>
      <c r="T37" s="105"/>
      <c r="U37" s="105"/>
      <c r="V37" s="105"/>
      <c r="W37" s="105"/>
      <c r="X37" s="94"/>
      <c r="Y37" s="94" t="str">
        <f t="shared" si="0"/>
        <v>C / L-13A</v>
      </c>
      <c r="Z37" s="118" t="s">
        <v>190</v>
      </c>
      <c r="AA37" s="113" t="s">
        <v>188</v>
      </c>
      <c r="AB37" s="115">
        <v>8000</v>
      </c>
    </row>
    <row r="38" spans="3:28" ht="23.25" hidden="1" customHeight="1">
      <c r="C38" s="114"/>
      <c r="D38" s="101"/>
      <c r="E38" s="102"/>
      <c r="F38" s="102"/>
      <c r="G38" s="102"/>
      <c r="H38" s="102"/>
      <c r="I38" s="103"/>
      <c r="J38" s="103"/>
      <c r="K38" s="103"/>
      <c r="L38" s="104"/>
      <c r="M38" s="104"/>
      <c r="N38" s="104"/>
      <c r="O38" s="115"/>
      <c r="P38" s="94"/>
      <c r="Q38" s="94"/>
      <c r="R38" s="95"/>
      <c r="S38" s="105"/>
      <c r="T38" s="105"/>
      <c r="U38" s="105"/>
      <c r="V38" s="105"/>
      <c r="W38" s="105"/>
      <c r="X38" s="94"/>
      <c r="Y38" s="94" t="str">
        <f t="shared" si="0"/>
        <v>C / L-14</v>
      </c>
      <c r="Z38" s="118" t="s">
        <v>190</v>
      </c>
      <c r="AA38" s="113" t="s">
        <v>184</v>
      </c>
      <c r="AB38" s="115">
        <v>8000</v>
      </c>
    </row>
    <row r="39" spans="3:28" ht="23.25" hidden="1" customHeight="1">
      <c r="C39" s="114"/>
      <c r="D39" s="101"/>
      <c r="E39" s="102"/>
      <c r="F39" s="102"/>
      <c r="G39" s="102"/>
      <c r="H39" s="102"/>
      <c r="I39" s="103"/>
      <c r="J39" s="103"/>
      <c r="K39" s="103"/>
      <c r="L39" s="104"/>
      <c r="M39" s="104"/>
      <c r="N39" s="104"/>
      <c r="O39" s="115"/>
      <c r="P39" s="94"/>
      <c r="Q39" s="94"/>
      <c r="R39" s="95"/>
      <c r="S39" s="105"/>
      <c r="T39" s="105"/>
      <c r="U39" s="105"/>
      <c r="V39" s="105"/>
      <c r="W39" s="105"/>
      <c r="X39" s="94"/>
      <c r="Y39" s="94" t="str">
        <f t="shared" si="0"/>
        <v>C / L-15</v>
      </c>
      <c r="Z39" s="118" t="s">
        <v>190</v>
      </c>
      <c r="AA39" s="113" t="s">
        <v>185</v>
      </c>
      <c r="AB39" s="115">
        <v>8000</v>
      </c>
    </row>
    <row r="40" spans="3:28" ht="23.25" hidden="1" customHeight="1">
      <c r="C40" s="114"/>
      <c r="D40" s="101"/>
      <c r="E40" s="102"/>
      <c r="F40" s="102"/>
      <c r="G40" s="102"/>
      <c r="H40" s="102"/>
      <c r="I40" s="103"/>
      <c r="J40" s="103"/>
      <c r="K40" s="103"/>
      <c r="L40" s="104"/>
      <c r="M40" s="104"/>
      <c r="N40" s="104"/>
      <c r="O40" s="115"/>
      <c r="P40" s="94"/>
      <c r="Q40" s="94"/>
      <c r="R40" s="95"/>
      <c r="S40" s="105"/>
      <c r="T40" s="105"/>
      <c r="U40" s="105"/>
      <c r="V40" s="105"/>
      <c r="W40" s="105"/>
      <c r="X40" s="94"/>
      <c r="Y40" s="94" t="str">
        <f t="shared" si="0"/>
        <v>C / L-16</v>
      </c>
      <c r="Z40" s="118" t="s">
        <v>190</v>
      </c>
      <c r="AA40" s="113" t="s">
        <v>186</v>
      </c>
      <c r="AB40" s="115">
        <v>8000</v>
      </c>
    </row>
    <row r="41" spans="3:28" ht="23.25" hidden="1" customHeight="1">
      <c r="C41" s="114"/>
      <c r="D41" s="101"/>
      <c r="E41" s="102"/>
      <c r="F41" s="102"/>
      <c r="G41" s="102"/>
      <c r="H41" s="102"/>
      <c r="I41" s="103"/>
      <c r="J41" s="103"/>
      <c r="K41" s="103"/>
      <c r="L41" s="104"/>
      <c r="M41" s="104"/>
      <c r="N41" s="104"/>
      <c r="O41" s="115"/>
      <c r="P41" s="94"/>
      <c r="Q41" s="94"/>
      <c r="R41" s="95"/>
      <c r="S41" s="105"/>
      <c r="T41" s="105"/>
      <c r="U41" s="105"/>
      <c r="V41" s="105"/>
      <c r="W41" s="105"/>
      <c r="X41" s="94"/>
      <c r="Y41" s="94" t="str">
        <f t="shared" si="0"/>
        <v>C / L-17</v>
      </c>
      <c r="Z41" s="118" t="s">
        <v>190</v>
      </c>
      <c r="AA41" s="113" t="s">
        <v>187</v>
      </c>
      <c r="AB41" s="115">
        <v>8000</v>
      </c>
    </row>
    <row r="42" spans="3:28" ht="23.25" hidden="1" customHeight="1">
      <c r="C42" s="114"/>
      <c r="D42" s="101"/>
      <c r="E42" s="102"/>
      <c r="F42" s="102"/>
      <c r="G42" s="102"/>
      <c r="H42" s="102"/>
      <c r="I42" s="103"/>
      <c r="J42" s="103"/>
      <c r="K42" s="103"/>
      <c r="L42" s="104"/>
      <c r="M42" s="104"/>
      <c r="N42" s="104"/>
      <c r="O42" s="115"/>
      <c r="P42" s="94"/>
      <c r="Q42" s="94"/>
      <c r="R42" s="95"/>
      <c r="S42" s="105"/>
      <c r="T42" s="105"/>
      <c r="U42" s="105"/>
      <c r="V42" s="105"/>
      <c r="W42" s="105"/>
      <c r="X42" s="94"/>
      <c r="Y42" s="94" t="str">
        <f t="shared" si="0"/>
        <v>Non Cat. / L-1</v>
      </c>
      <c r="Z42" s="119" t="s">
        <v>191</v>
      </c>
      <c r="AA42" s="113" t="s">
        <v>171</v>
      </c>
      <c r="AB42" s="115">
        <v>1800</v>
      </c>
    </row>
    <row r="43" spans="3:28" ht="23.25" hidden="1" customHeight="1">
      <c r="C43" s="114"/>
      <c r="D43" s="101"/>
      <c r="E43" s="102"/>
      <c r="F43" s="102"/>
      <c r="G43" s="102"/>
      <c r="H43" s="102"/>
      <c r="I43" s="103"/>
      <c r="J43" s="103"/>
      <c r="K43" s="103"/>
      <c r="L43" s="104"/>
      <c r="M43" s="104"/>
      <c r="N43" s="104"/>
      <c r="O43" s="115"/>
      <c r="P43" s="94"/>
      <c r="Q43" s="94"/>
      <c r="R43" s="95"/>
      <c r="S43" s="105"/>
      <c r="T43" s="105"/>
      <c r="U43" s="105"/>
      <c r="V43" s="105"/>
      <c r="W43" s="105"/>
      <c r="X43" s="94"/>
      <c r="Y43" s="94" t="str">
        <f t="shared" si="0"/>
        <v>Non Cat. / L-2</v>
      </c>
      <c r="Z43" s="119" t="s">
        <v>191</v>
      </c>
      <c r="AA43" s="113" t="s">
        <v>172</v>
      </c>
      <c r="AB43" s="115">
        <v>1800</v>
      </c>
    </row>
    <row r="44" spans="3:28" ht="23.25" hidden="1" customHeight="1">
      <c r="C44" s="114"/>
      <c r="D44" s="101"/>
      <c r="E44" s="102"/>
      <c r="F44" s="102"/>
      <c r="G44" s="102"/>
      <c r="H44" s="102"/>
      <c r="I44" s="103"/>
      <c r="J44" s="103"/>
      <c r="K44" s="103"/>
      <c r="L44" s="104"/>
      <c r="M44" s="104"/>
      <c r="N44" s="104"/>
      <c r="O44" s="115"/>
      <c r="P44" s="94"/>
      <c r="Q44" s="94"/>
      <c r="R44" s="95"/>
      <c r="S44" s="105"/>
      <c r="T44" s="105"/>
      <c r="U44" s="105"/>
      <c r="V44" s="105"/>
      <c r="W44" s="105"/>
      <c r="X44" s="94"/>
      <c r="Y44" s="94" t="str">
        <f t="shared" si="0"/>
        <v>Non Cat. / L-3</v>
      </c>
      <c r="Z44" s="119" t="s">
        <v>191</v>
      </c>
      <c r="AA44" s="113" t="s">
        <v>173</v>
      </c>
      <c r="AB44" s="115">
        <v>1800</v>
      </c>
    </row>
    <row r="45" spans="3:28" ht="23.25" hidden="1" customHeight="1">
      <c r="C45" s="114"/>
      <c r="D45" s="101"/>
      <c r="E45" s="102"/>
      <c r="F45" s="102"/>
      <c r="G45" s="102"/>
      <c r="H45" s="102"/>
      <c r="I45" s="103"/>
      <c r="J45" s="103"/>
      <c r="K45" s="103"/>
      <c r="L45" s="104"/>
      <c r="M45" s="104"/>
      <c r="N45" s="104"/>
      <c r="O45" s="115"/>
      <c r="P45" s="94"/>
      <c r="Q45" s="94"/>
      <c r="R45" s="95"/>
      <c r="S45" s="105"/>
      <c r="T45" s="105"/>
      <c r="U45" s="105"/>
      <c r="V45" s="105"/>
      <c r="W45" s="105"/>
      <c r="X45" s="94"/>
      <c r="Y45" s="94" t="str">
        <f t="shared" si="0"/>
        <v>Non Cat. / L-4</v>
      </c>
      <c r="Z45" s="119" t="s">
        <v>191</v>
      </c>
      <c r="AA45" s="113" t="s">
        <v>174</v>
      </c>
      <c r="AB45" s="115">
        <v>2050</v>
      </c>
    </row>
    <row r="46" spans="3:28" ht="23.25" hidden="1" customHeight="1">
      <c r="C46" s="114"/>
      <c r="D46" s="101"/>
      <c r="E46" s="102"/>
      <c r="F46" s="102"/>
      <c r="G46" s="102"/>
      <c r="H46" s="102"/>
      <c r="I46" s="103"/>
      <c r="J46" s="103"/>
      <c r="K46" s="103"/>
      <c r="L46" s="104"/>
      <c r="M46" s="104"/>
      <c r="N46" s="104"/>
      <c r="O46" s="115"/>
      <c r="P46" s="94"/>
      <c r="Q46" s="94"/>
      <c r="R46" s="95"/>
      <c r="S46" s="105"/>
      <c r="T46" s="105"/>
      <c r="U46" s="105"/>
      <c r="V46" s="105"/>
      <c r="W46" s="105"/>
      <c r="X46" s="94"/>
      <c r="Y46" s="94" t="str">
        <f t="shared" si="0"/>
        <v>Non Cat. / L-5</v>
      </c>
      <c r="Z46" s="119" t="s">
        <v>191</v>
      </c>
      <c r="AA46" s="113" t="s">
        <v>175</v>
      </c>
      <c r="AB46" s="115">
        <v>2350</v>
      </c>
    </row>
    <row r="47" spans="3:28" ht="23.25" hidden="1" customHeight="1">
      <c r="C47" s="114"/>
      <c r="D47" s="101"/>
      <c r="E47" s="102"/>
      <c r="F47" s="102"/>
      <c r="G47" s="102"/>
      <c r="H47" s="102"/>
      <c r="I47" s="103"/>
      <c r="J47" s="103"/>
      <c r="K47" s="103"/>
      <c r="L47" s="104"/>
      <c r="M47" s="104"/>
      <c r="N47" s="104"/>
      <c r="O47" s="115"/>
      <c r="P47" s="94"/>
      <c r="Q47" s="94"/>
      <c r="R47" s="95"/>
      <c r="S47" s="105"/>
      <c r="T47" s="105"/>
      <c r="U47" s="105"/>
      <c r="V47" s="105"/>
      <c r="W47" s="105"/>
      <c r="X47" s="94"/>
      <c r="Y47" s="94" t="str">
        <f t="shared" si="0"/>
        <v>Non Cat. / L-6</v>
      </c>
      <c r="Z47" s="119" t="s">
        <v>191</v>
      </c>
      <c r="AA47" s="113" t="s">
        <v>176</v>
      </c>
      <c r="AB47" s="115">
        <v>2850</v>
      </c>
    </row>
    <row r="48" spans="3:28" ht="23.25" hidden="1" customHeight="1">
      <c r="C48" s="114"/>
      <c r="D48" s="101"/>
      <c r="E48" s="102"/>
      <c r="F48" s="102"/>
      <c r="G48" s="102"/>
      <c r="H48" s="102"/>
      <c r="I48" s="103"/>
      <c r="J48" s="103"/>
      <c r="K48" s="103"/>
      <c r="L48" s="104"/>
      <c r="M48" s="104"/>
      <c r="N48" s="104"/>
      <c r="O48" s="115"/>
      <c r="P48" s="94"/>
      <c r="Q48" s="94"/>
      <c r="R48" s="95"/>
      <c r="S48" s="105"/>
      <c r="T48" s="105"/>
      <c r="U48" s="105"/>
      <c r="V48" s="105"/>
      <c r="W48" s="105"/>
      <c r="X48" s="94"/>
      <c r="Y48" s="94" t="str">
        <f t="shared" si="0"/>
        <v>Non Cat. / L-7</v>
      </c>
      <c r="Z48" s="119" t="s">
        <v>191</v>
      </c>
      <c r="AA48" s="113" t="s">
        <v>177</v>
      </c>
      <c r="AB48" s="115">
        <v>3600</v>
      </c>
    </row>
    <row r="49" spans="3:28" ht="23.25" hidden="1" customHeight="1">
      <c r="C49" s="114"/>
      <c r="D49" s="101"/>
      <c r="E49" s="102"/>
      <c r="F49" s="102"/>
      <c r="G49" s="102"/>
      <c r="H49" s="102"/>
      <c r="I49" s="103"/>
      <c r="J49" s="103"/>
      <c r="K49" s="103"/>
      <c r="L49" s="104"/>
      <c r="M49" s="104"/>
      <c r="N49" s="104"/>
      <c r="O49" s="115"/>
      <c r="P49" s="94"/>
      <c r="Q49" s="94"/>
      <c r="R49" s="95"/>
      <c r="S49" s="105"/>
      <c r="T49" s="105"/>
      <c r="U49" s="105"/>
      <c r="V49" s="105"/>
      <c r="W49" s="105"/>
      <c r="X49" s="94"/>
      <c r="Y49" s="94" t="str">
        <f t="shared" si="0"/>
        <v>Non Cat. / L-8</v>
      </c>
      <c r="Z49" s="119" t="s">
        <v>191</v>
      </c>
      <c r="AA49" s="113" t="s">
        <v>178</v>
      </c>
      <c r="AB49" s="115">
        <v>3850</v>
      </c>
    </row>
    <row r="50" spans="3:28" ht="23.25" hidden="1" customHeight="1">
      <c r="C50" s="114"/>
      <c r="D50" s="101"/>
      <c r="E50" s="102"/>
      <c r="F50" s="102"/>
      <c r="G50" s="102"/>
      <c r="H50" s="102"/>
      <c r="I50" s="103"/>
      <c r="J50" s="103"/>
      <c r="K50" s="103"/>
      <c r="L50" s="104"/>
      <c r="M50" s="104"/>
      <c r="N50" s="104"/>
      <c r="O50" s="115"/>
      <c r="P50" s="94"/>
      <c r="Q50" s="94"/>
      <c r="R50" s="95"/>
      <c r="S50" s="105"/>
      <c r="T50" s="105"/>
      <c r="U50" s="105"/>
      <c r="V50" s="105"/>
      <c r="W50" s="105"/>
      <c r="X50" s="94"/>
      <c r="Y50" s="94" t="str">
        <f t="shared" si="0"/>
        <v>Non Cat. / L-9</v>
      </c>
      <c r="Z50" s="119" t="s">
        <v>191</v>
      </c>
      <c r="AA50" s="113" t="s">
        <v>179</v>
      </c>
      <c r="AB50" s="115">
        <v>4250</v>
      </c>
    </row>
    <row r="51" spans="3:28" ht="23.25" hidden="1" customHeight="1">
      <c r="C51" s="114"/>
      <c r="D51" s="101"/>
      <c r="E51" s="102"/>
      <c r="F51" s="102"/>
      <c r="G51" s="102"/>
      <c r="H51" s="102"/>
      <c r="I51" s="103"/>
      <c r="J51" s="103"/>
      <c r="K51" s="103"/>
      <c r="L51" s="104"/>
      <c r="M51" s="104"/>
      <c r="N51" s="104"/>
      <c r="O51" s="115"/>
      <c r="P51" s="94"/>
      <c r="Q51" s="94"/>
      <c r="R51" s="95"/>
      <c r="S51" s="105"/>
      <c r="T51" s="105"/>
      <c r="U51" s="105"/>
      <c r="V51" s="105"/>
      <c r="W51" s="105"/>
      <c r="X51" s="94"/>
      <c r="Y51" s="94" t="str">
        <f t="shared" si="0"/>
        <v>Non Cat. / L-10</v>
      </c>
      <c r="Z51" s="119" t="s">
        <v>191</v>
      </c>
      <c r="AA51" s="113" t="s">
        <v>180</v>
      </c>
      <c r="AB51" s="115">
        <v>4500</v>
      </c>
    </row>
    <row r="52" spans="3:28" ht="23.25" hidden="1" customHeight="1">
      <c r="C52" s="114"/>
      <c r="D52" s="101"/>
      <c r="E52" s="102"/>
      <c r="F52" s="102"/>
      <c r="G52" s="102"/>
      <c r="H52" s="102"/>
      <c r="I52" s="103"/>
      <c r="J52" s="103"/>
      <c r="K52" s="103"/>
      <c r="L52" s="104"/>
      <c r="M52" s="104"/>
      <c r="N52" s="104"/>
      <c r="O52" s="115"/>
      <c r="P52" s="94"/>
      <c r="Q52" s="94"/>
      <c r="R52" s="95"/>
      <c r="S52" s="105"/>
      <c r="T52" s="105"/>
      <c r="U52" s="105"/>
      <c r="V52" s="105"/>
      <c r="W52" s="105"/>
      <c r="X52" s="94"/>
      <c r="Y52" s="94" t="str">
        <f t="shared" si="0"/>
        <v>Non Cat. / L-11</v>
      </c>
      <c r="Z52" s="119" t="s">
        <v>191</v>
      </c>
      <c r="AA52" s="113" t="s">
        <v>181</v>
      </c>
      <c r="AB52" s="115">
        <v>5450</v>
      </c>
    </row>
    <row r="53" spans="3:28" ht="23.25" hidden="1" customHeight="1">
      <c r="C53" s="114"/>
      <c r="D53" s="101"/>
      <c r="E53" s="102"/>
      <c r="F53" s="102"/>
      <c r="G53" s="102"/>
      <c r="H53" s="102"/>
      <c r="I53" s="103"/>
      <c r="J53" s="103"/>
      <c r="K53" s="103"/>
      <c r="L53" s="104"/>
      <c r="M53" s="104"/>
      <c r="N53" s="104"/>
      <c r="O53" s="115"/>
      <c r="P53" s="94"/>
      <c r="Q53" s="94"/>
      <c r="R53" s="95"/>
      <c r="S53" s="105"/>
      <c r="T53" s="105"/>
      <c r="U53" s="105"/>
      <c r="V53" s="105"/>
      <c r="W53" s="105"/>
      <c r="X53" s="94"/>
      <c r="Y53" s="94" t="str">
        <f t="shared" si="0"/>
        <v>Non Cat. / L-12</v>
      </c>
      <c r="Z53" s="119" t="s">
        <v>191</v>
      </c>
      <c r="AA53" s="113" t="s">
        <v>182</v>
      </c>
      <c r="AB53" s="115">
        <v>6350</v>
      </c>
    </row>
    <row r="54" spans="3:28" ht="23.25" hidden="1" customHeight="1">
      <c r="C54" s="114"/>
      <c r="D54" s="101"/>
      <c r="E54" s="102"/>
      <c r="F54" s="102"/>
      <c r="G54" s="102"/>
      <c r="H54" s="102"/>
      <c r="I54" s="103"/>
      <c r="J54" s="103"/>
      <c r="K54" s="103"/>
      <c r="L54" s="104"/>
      <c r="M54" s="104"/>
      <c r="N54" s="104"/>
      <c r="O54" s="115"/>
      <c r="P54" s="94"/>
      <c r="Q54" s="94"/>
      <c r="R54" s="95"/>
      <c r="S54" s="105"/>
      <c r="T54" s="105"/>
      <c r="U54" s="105"/>
      <c r="V54" s="105"/>
      <c r="W54" s="105"/>
      <c r="X54" s="94"/>
      <c r="Y54" s="94" t="str">
        <f t="shared" si="0"/>
        <v>Non Cat. / L-13</v>
      </c>
      <c r="Z54" s="119" t="s">
        <v>191</v>
      </c>
      <c r="AA54" s="113" t="s">
        <v>183</v>
      </c>
      <c r="AB54" s="115">
        <v>7000</v>
      </c>
    </row>
    <row r="55" spans="3:28" ht="23.25" hidden="1" customHeight="1">
      <c r="C55" s="114"/>
      <c r="D55" s="101"/>
      <c r="E55" s="102"/>
      <c r="F55" s="102"/>
      <c r="G55" s="102"/>
      <c r="H55" s="102"/>
      <c r="I55" s="103"/>
      <c r="J55" s="103"/>
      <c r="K55" s="103"/>
      <c r="L55" s="104"/>
      <c r="M55" s="104"/>
      <c r="N55" s="104"/>
      <c r="O55" s="115"/>
      <c r="P55" s="94"/>
      <c r="Q55" s="94"/>
      <c r="R55" s="95"/>
      <c r="S55" s="105"/>
      <c r="T55" s="105"/>
      <c r="U55" s="105"/>
      <c r="V55" s="105"/>
      <c r="W55" s="105"/>
      <c r="X55" s="94"/>
      <c r="Y55" s="94" t="str">
        <f t="shared" si="0"/>
        <v>Non Cat. / L-13A</v>
      </c>
      <c r="Z55" s="119" t="s">
        <v>191</v>
      </c>
      <c r="AA55" s="113" t="s">
        <v>188</v>
      </c>
      <c r="AB55" s="115">
        <v>7000</v>
      </c>
    </row>
    <row r="56" spans="3:28" ht="23.25" hidden="1" customHeight="1">
      <c r="C56" s="114"/>
      <c r="D56" s="101"/>
      <c r="E56" s="102"/>
      <c r="F56" s="102"/>
      <c r="G56" s="102"/>
      <c r="H56" s="102"/>
      <c r="I56" s="103"/>
      <c r="J56" s="103"/>
      <c r="K56" s="103"/>
      <c r="L56" s="104"/>
      <c r="M56" s="104"/>
      <c r="N56" s="104"/>
      <c r="O56" s="115"/>
      <c r="P56" s="94"/>
      <c r="Q56" s="94"/>
      <c r="R56" s="95"/>
      <c r="S56" s="105"/>
      <c r="T56" s="105"/>
      <c r="U56" s="105"/>
      <c r="V56" s="105"/>
      <c r="W56" s="105"/>
      <c r="X56" s="94"/>
      <c r="Y56" s="94" t="str">
        <f t="shared" si="0"/>
        <v>Non Cat. / L-14</v>
      </c>
      <c r="Z56" s="119" t="s">
        <v>191</v>
      </c>
      <c r="AA56" s="113" t="s">
        <v>184</v>
      </c>
      <c r="AB56" s="115">
        <v>7000</v>
      </c>
    </row>
    <row r="57" spans="3:28" ht="23.25" hidden="1" customHeight="1">
      <c r="C57" s="114"/>
      <c r="D57" s="101"/>
      <c r="E57" s="102"/>
      <c r="F57" s="102"/>
      <c r="G57" s="102"/>
      <c r="H57" s="102"/>
      <c r="I57" s="103"/>
      <c r="J57" s="103"/>
      <c r="K57" s="103"/>
      <c r="L57" s="104"/>
      <c r="M57" s="104"/>
      <c r="N57" s="104"/>
      <c r="O57" s="115"/>
      <c r="P57" s="94"/>
      <c r="Q57" s="94"/>
      <c r="R57" s="95"/>
      <c r="S57" s="105"/>
      <c r="T57" s="105"/>
      <c r="U57" s="105"/>
      <c r="V57" s="105"/>
      <c r="W57" s="105"/>
      <c r="X57" s="94"/>
      <c r="Y57" s="94" t="str">
        <f t="shared" si="0"/>
        <v>Non Cat. / L-15</v>
      </c>
      <c r="Z57" s="119" t="s">
        <v>191</v>
      </c>
      <c r="AA57" s="113" t="s">
        <v>185</v>
      </c>
      <c r="AB57" s="115">
        <v>7000</v>
      </c>
    </row>
    <row r="58" spans="3:28" ht="23.25" hidden="1" customHeight="1">
      <c r="C58" s="114"/>
      <c r="D58" s="101"/>
      <c r="E58" s="102"/>
      <c r="F58" s="102"/>
      <c r="G58" s="102"/>
      <c r="H58" s="102"/>
      <c r="I58" s="103"/>
      <c r="J58" s="103"/>
      <c r="K58" s="103"/>
      <c r="L58" s="104"/>
      <c r="M58" s="104"/>
      <c r="N58" s="104"/>
      <c r="O58" s="115"/>
      <c r="P58" s="94"/>
      <c r="Q58" s="94"/>
      <c r="R58" s="95"/>
      <c r="S58" s="105"/>
      <c r="T58" s="105"/>
      <c r="U58" s="105"/>
      <c r="V58" s="105"/>
      <c r="W58" s="105"/>
      <c r="X58" s="94"/>
      <c r="Y58" s="94" t="str">
        <f t="shared" si="0"/>
        <v>Non Cat. / L-16</v>
      </c>
      <c r="Z58" s="119" t="s">
        <v>191</v>
      </c>
      <c r="AA58" s="113" t="s">
        <v>186</v>
      </c>
      <c r="AB58" s="115">
        <v>7000</v>
      </c>
    </row>
    <row r="59" spans="3:28" ht="23.25" hidden="1" customHeight="1">
      <c r="C59" s="114"/>
      <c r="D59" s="101"/>
      <c r="E59" s="102"/>
      <c r="F59" s="102"/>
      <c r="G59" s="102"/>
      <c r="H59" s="102"/>
      <c r="I59" s="103"/>
      <c r="J59" s="103"/>
      <c r="K59" s="103"/>
      <c r="L59" s="104"/>
      <c r="M59" s="104"/>
      <c r="N59" s="104"/>
      <c r="O59" s="115"/>
      <c r="P59" s="94"/>
      <c r="Q59" s="94"/>
      <c r="R59" s="95"/>
      <c r="S59" s="105"/>
      <c r="T59" s="105"/>
      <c r="U59" s="105"/>
      <c r="V59" s="105"/>
      <c r="W59" s="105"/>
      <c r="X59" s="94"/>
      <c r="Y59" s="94" t="str">
        <f t="shared" si="0"/>
        <v>Non Cat. / L-17</v>
      </c>
      <c r="Z59" s="119" t="s">
        <v>191</v>
      </c>
      <c r="AA59" s="113" t="s">
        <v>187</v>
      </c>
      <c r="AB59" s="115">
        <v>7000</v>
      </c>
    </row>
    <row r="60" spans="3:28" ht="23.25" hidden="1" customHeight="1">
      <c r="C60" s="114"/>
      <c r="D60" s="101"/>
      <c r="E60" s="102"/>
      <c r="F60" s="102"/>
      <c r="G60" s="102"/>
      <c r="H60" s="102"/>
      <c r="I60" s="103"/>
      <c r="J60" s="103"/>
      <c r="K60" s="103"/>
      <c r="L60" s="104"/>
      <c r="M60" s="104"/>
      <c r="N60" s="104"/>
      <c r="O60" s="115"/>
      <c r="P60" s="94"/>
      <c r="Q60" s="94"/>
      <c r="R60" s="95"/>
      <c r="S60" s="105"/>
      <c r="T60" s="105"/>
      <c r="U60" s="105"/>
      <c r="V60" s="105"/>
      <c r="W60" s="105"/>
      <c r="X60" s="94"/>
      <c r="Y60" s="94" t="str">
        <f>Z60&amp;" / "&amp;AA60</f>
        <v>No HRA / L-1</v>
      </c>
      <c r="Z60" s="119" t="s">
        <v>192</v>
      </c>
      <c r="AA60" s="116" t="s">
        <v>171</v>
      </c>
      <c r="AB60" s="115">
        <v>0</v>
      </c>
    </row>
    <row r="61" spans="3:28" ht="23.25" hidden="1" customHeight="1">
      <c r="C61" s="114"/>
      <c r="D61" s="101"/>
      <c r="E61" s="102"/>
      <c r="F61" s="102"/>
      <c r="G61" s="102"/>
      <c r="H61" s="102"/>
      <c r="I61" s="103"/>
      <c r="J61" s="103"/>
      <c r="K61" s="103"/>
      <c r="L61" s="104"/>
      <c r="M61" s="104"/>
      <c r="N61" s="104"/>
      <c r="O61" s="115"/>
      <c r="P61" s="94"/>
      <c r="Q61" s="94"/>
      <c r="R61" s="95"/>
      <c r="S61" s="105"/>
      <c r="T61" s="105"/>
      <c r="U61" s="105"/>
      <c r="V61" s="105"/>
      <c r="W61" s="105"/>
      <c r="X61" s="94"/>
      <c r="Y61" s="94" t="str">
        <f t="shared" ref="Y61:Y77" si="1">Z61&amp;" / "&amp;AA61</f>
        <v>No HRA / L-2</v>
      </c>
      <c r="Z61" s="119" t="s">
        <v>192</v>
      </c>
      <c r="AA61" s="116" t="s">
        <v>172</v>
      </c>
      <c r="AB61" s="115"/>
    </row>
    <row r="62" spans="3:28" ht="23.25" hidden="1" customHeight="1">
      <c r="C62" s="114"/>
      <c r="D62" s="101"/>
      <c r="E62" s="102"/>
      <c r="F62" s="102"/>
      <c r="G62" s="102"/>
      <c r="H62" s="102"/>
      <c r="I62" s="103"/>
      <c r="J62" s="103"/>
      <c r="K62" s="103"/>
      <c r="L62" s="104"/>
      <c r="M62" s="104"/>
      <c r="N62" s="104"/>
      <c r="O62" s="115"/>
      <c r="P62" s="94"/>
      <c r="Q62" s="94"/>
      <c r="R62" s="95"/>
      <c r="S62" s="105"/>
      <c r="T62" s="105"/>
      <c r="U62" s="105"/>
      <c r="V62" s="105"/>
      <c r="W62" s="105"/>
      <c r="X62" s="94"/>
      <c r="Y62" s="94" t="str">
        <f t="shared" si="1"/>
        <v>No HRA / L-3</v>
      </c>
      <c r="Z62" s="119" t="s">
        <v>192</v>
      </c>
      <c r="AA62" s="116" t="s">
        <v>173</v>
      </c>
      <c r="AB62" s="115"/>
    </row>
    <row r="63" spans="3:28" ht="23.25" hidden="1" customHeight="1">
      <c r="C63" s="114"/>
      <c r="D63" s="101"/>
      <c r="E63" s="102"/>
      <c r="F63" s="102"/>
      <c r="G63" s="102"/>
      <c r="H63" s="102"/>
      <c r="I63" s="103"/>
      <c r="J63" s="103"/>
      <c r="K63" s="103"/>
      <c r="L63" s="104"/>
      <c r="M63" s="104"/>
      <c r="N63" s="104"/>
      <c r="O63" s="115"/>
      <c r="P63" s="94"/>
      <c r="Q63" s="94"/>
      <c r="R63" s="95"/>
      <c r="S63" s="105"/>
      <c r="T63" s="105"/>
      <c r="U63" s="105"/>
      <c r="V63" s="105"/>
      <c r="W63" s="105"/>
      <c r="X63" s="94"/>
      <c r="Y63" s="94" t="str">
        <f t="shared" si="1"/>
        <v>No HRA / L-4</v>
      </c>
      <c r="Z63" s="119" t="s">
        <v>192</v>
      </c>
      <c r="AA63" s="116" t="s">
        <v>174</v>
      </c>
      <c r="AB63" s="115"/>
    </row>
    <row r="64" spans="3:28" ht="23.25" hidden="1" customHeight="1">
      <c r="C64" s="114"/>
      <c r="D64" s="101"/>
      <c r="E64" s="102"/>
      <c r="F64" s="102"/>
      <c r="G64" s="102"/>
      <c r="H64" s="102"/>
      <c r="I64" s="103"/>
      <c r="J64" s="103"/>
      <c r="K64" s="103"/>
      <c r="L64" s="104"/>
      <c r="M64" s="104"/>
      <c r="N64" s="104"/>
      <c r="O64" s="115"/>
      <c r="P64" s="94"/>
      <c r="Q64" s="94"/>
      <c r="R64" s="95"/>
      <c r="S64" s="105"/>
      <c r="T64" s="105"/>
      <c r="U64" s="105"/>
      <c r="V64" s="105"/>
      <c r="W64" s="105"/>
      <c r="X64" s="94"/>
      <c r="Y64" s="94" t="str">
        <f t="shared" si="1"/>
        <v>No HRA / L-5</v>
      </c>
      <c r="Z64" s="119" t="s">
        <v>192</v>
      </c>
      <c r="AA64" s="116" t="s">
        <v>175</v>
      </c>
      <c r="AB64" s="115"/>
    </row>
    <row r="65" spans="3:28" ht="23.25" hidden="1" customHeight="1">
      <c r="C65" s="114"/>
      <c r="D65" s="101"/>
      <c r="E65" s="102"/>
      <c r="F65" s="102"/>
      <c r="G65" s="102"/>
      <c r="H65" s="102"/>
      <c r="I65" s="103"/>
      <c r="J65" s="103"/>
      <c r="K65" s="103"/>
      <c r="L65" s="104"/>
      <c r="M65" s="104"/>
      <c r="N65" s="104"/>
      <c r="O65" s="115"/>
      <c r="P65" s="94"/>
      <c r="Q65" s="94"/>
      <c r="R65" s="95"/>
      <c r="S65" s="105"/>
      <c r="T65" s="105"/>
      <c r="U65" s="105"/>
      <c r="V65" s="105"/>
      <c r="W65" s="105"/>
      <c r="X65" s="94"/>
      <c r="Y65" s="94" t="str">
        <f t="shared" si="1"/>
        <v>No HRA / L-6</v>
      </c>
      <c r="Z65" s="119" t="s">
        <v>192</v>
      </c>
      <c r="AA65" s="116" t="s">
        <v>176</v>
      </c>
      <c r="AB65" s="115"/>
    </row>
    <row r="66" spans="3:28" ht="23.25" hidden="1" customHeight="1">
      <c r="C66" s="114"/>
      <c r="D66" s="101"/>
      <c r="E66" s="102"/>
      <c r="F66" s="102"/>
      <c r="G66" s="102"/>
      <c r="H66" s="102"/>
      <c r="I66" s="103"/>
      <c r="J66" s="103"/>
      <c r="K66" s="103"/>
      <c r="L66" s="104"/>
      <c r="M66" s="104"/>
      <c r="N66" s="104"/>
      <c r="O66" s="115"/>
      <c r="P66" s="94"/>
      <c r="Q66" s="94"/>
      <c r="R66" s="95"/>
      <c r="S66" s="105"/>
      <c r="T66" s="105"/>
      <c r="U66" s="105"/>
      <c r="V66" s="105"/>
      <c r="W66" s="105"/>
      <c r="X66" s="94"/>
      <c r="Y66" s="94" t="str">
        <f t="shared" si="1"/>
        <v>No HRA / L-7</v>
      </c>
      <c r="Z66" s="119" t="s">
        <v>192</v>
      </c>
      <c r="AA66" s="116" t="s">
        <v>177</v>
      </c>
      <c r="AB66" s="115"/>
    </row>
    <row r="67" spans="3:28" ht="23.25" hidden="1" customHeight="1">
      <c r="C67" s="114"/>
      <c r="D67" s="101"/>
      <c r="E67" s="102"/>
      <c r="F67" s="102"/>
      <c r="G67" s="102"/>
      <c r="H67" s="102"/>
      <c r="I67" s="103"/>
      <c r="J67" s="103"/>
      <c r="K67" s="103"/>
      <c r="L67" s="104"/>
      <c r="M67" s="104"/>
      <c r="N67" s="104"/>
      <c r="O67" s="115"/>
      <c r="P67" s="94"/>
      <c r="Q67" s="94"/>
      <c r="R67" s="95"/>
      <c r="S67" s="105"/>
      <c r="T67" s="105"/>
      <c r="U67" s="105"/>
      <c r="V67" s="105"/>
      <c r="W67" s="105"/>
      <c r="X67" s="94"/>
      <c r="Y67" s="94" t="str">
        <f t="shared" si="1"/>
        <v>No HRA / L-8</v>
      </c>
      <c r="Z67" s="119" t="s">
        <v>192</v>
      </c>
      <c r="AA67" s="116" t="s">
        <v>178</v>
      </c>
      <c r="AB67" s="115"/>
    </row>
    <row r="68" spans="3:28" ht="23.25" hidden="1" customHeight="1">
      <c r="C68" s="114"/>
      <c r="D68" s="101"/>
      <c r="E68" s="102"/>
      <c r="F68" s="102"/>
      <c r="G68" s="102"/>
      <c r="H68" s="102"/>
      <c r="I68" s="103"/>
      <c r="J68" s="103"/>
      <c r="K68" s="103"/>
      <c r="L68" s="104"/>
      <c r="M68" s="104"/>
      <c r="N68" s="104"/>
      <c r="O68" s="115"/>
      <c r="P68" s="94"/>
      <c r="Q68" s="94"/>
      <c r="R68" s="95"/>
      <c r="S68" s="105"/>
      <c r="T68" s="105"/>
      <c r="U68" s="105"/>
      <c r="V68" s="105"/>
      <c r="W68" s="105"/>
      <c r="X68" s="94"/>
      <c r="Y68" s="94" t="str">
        <f t="shared" si="1"/>
        <v>No HRA / L-9</v>
      </c>
      <c r="Z68" s="119" t="s">
        <v>192</v>
      </c>
      <c r="AA68" s="116" t="s">
        <v>179</v>
      </c>
      <c r="AB68" s="115"/>
    </row>
    <row r="69" spans="3:28" ht="23.25" hidden="1" customHeight="1">
      <c r="C69" s="114"/>
      <c r="D69" s="101"/>
      <c r="E69" s="102"/>
      <c r="F69" s="102"/>
      <c r="G69" s="102"/>
      <c r="H69" s="102"/>
      <c r="I69" s="103"/>
      <c r="J69" s="103"/>
      <c r="K69" s="103"/>
      <c r="L69" s="104"/>
      <c r="M69" s="104"/>
      <c r="N69" s="104"/>
      <c r="O69" s="115"/>
      <c r="P69" s="94"/>
      <c r="Q69" s="94"/>
      <c r="R69" s="95"/>
      <c r="S69" s="105"/>
      <c r="T69" s="105"/>
      <c r="U69" s="105"/>
      <c r="V69" s="105"/>
      <c r="W69" s="105"/>
      <c r="X69" s="94"/>
      <c r="Y69" s="94" t="str">
        <f t="shared" si="1"/>
        <v>No HRA / L-10</v>
      </c>
      <c r="Z69" s="119" t="s">
        <v>192</v>
      </c>
      <c r="AA69" s="116" t="s">
        <v>180</v>
      </c>
      <c r="AB69" s="115"/>
    </row>
    <row r="70" spans="3:28" ht="23.25" hidden="1" customHeight="1">
      <c r="C70" s="114"/>
      <c r="D70" s="101"/>
      <c r="E70" s="102"/>
      <c r="F70" s="102"/>
      <c r="G70" s="102"/>
      <c r="H70" s="102"/>
      <c r="I70" s="103"/>
      <c r="J70" s="103"/>
      <c r="K70" s="103"/>
      <c r="L70" s="104"/>
      <c r="M70" s="104"/>
      <c r="N70" s="104"/>
      <c r="O70" s="115"/>
      <c r="P70" s="94"/>
      <c r="Q70" s="94"/>
      <c r="R70" s="95"/>
      <c r="S70" s="105"/>
      <c r="T70" s="105"/>
      <c r="U70" s="105"/>
      <c r="V70" s="105"/>
      <c r="W70" s="105"/>
      <c r="X70" s="94"/>
      <c r="Y70" s="94" t="str">
        <f t="shared" si="1"/>
        <v>No HRA / L-11</v>
      </c>
      <c r="Z70" s="119" t="s">
        <v>192</v>
      </c>
      <c r="AA70" s="116" t="s">
        <v>181</v>
      </c>
      <c r="AB70" s="115"/>
    </row>
    <row r="71" spans="3:28" ht="23.25" hidden="1" customHeight="1">
      <c r="C71" s="114"/>
      <c r="D71" s="101"/>
      <c r="E71" s="102"/>
      <c r="F71" s="102"/>
      <c r="G71" s="102"/>
      <c r="H71" s="102"/>
      <c r="I71" s="103"/>
      <c r="J71" s="103"/>
      <c r="K71" s="103"/>
      <c r="L71" s="104"/>
      <c r="M71" s="104"/>
      <c r="N71" s="104"/>
      <c r="O71" s="115"/>
      <c r="P71" s="94"/>
      <c r="Q71" s="94"/>
      <c r="R71" s="95"/>
      <c r="S71" s="105"/>
      <c r="T71" s="105"/>
      <c r="U71" s="105"/>
      <c r="V71" s="105"/>
      <c r="W71" s="105"/>
      <c r="X71" s="94"/>
      <c r="Y71" s="94" t="str">
        <f t="shared" si="1"/>
        <v>No HRA / L-12</v>
      </c>
      <c r="Z71" s="119" t="s">
        <v>192</v>
      </c>
      <c r="AA71" s="116" t="s">
        <v>182</v>
      </c>
      <c r="AB71" s="115"/>
    </row>
    <row r="72" spans="3:28" ht="23.25" hidden="1" customHeight="1">
      <c r="C72" s="114"/>
      <c r="D72" s="101"/>
      <c r="E72" s="102"/>
      <c r="F72" s="102"/>
      <c r="G72" s="102"/>
      <c r="H72" s="102"/>
      <c r="I72" s="103"/>
      <c r="J72" s="103"/>
      <c r="K72" s="103"/>
      <c r="L72" s="104"/>
      <c r="M72" s="104"/>
      <c r="N72" s="104"/>
      <c r="O72" s="115"/>
      <c r="P72" s="94"/>
      <c r="Q72" s="94"/>
      <c r="R72" s="95"/>
      <c r="S72" s="105"/>
      <c r="T72" s="105"/>
      <c r="U72" s="105"/>
      <c r="V72" s="105"/>
      <c r="W72" s="105"/>
      <c r="X72" s="94"/>
      <c r="Y72" s="94" t="str">
        <f t="shared" si="1"/>
        <v>No HRA / L-13</v>
      </c>
      <c r="Z72" s="119" t="s">
        <v>192</v>
      </c>
      <c r="AA72" s="116" t="s">
        <v>183</v>
      </c>
      <c r="AB72" s="115"/>
    </row>
    <row r="73" spans="3:28" ht="23.25" hidden="1" customHeight="1">
      <c r="C73" s="114"/>
      <c r="D73" s="101"/>
      <c r="E73" s="102"/>
      <c r="F73" s="102"/>
      <c r="G73" s="102"/>
      <c r="H73" s="102"/>
      <c r="I73" s="103"/>
      <c r="J73" s="103"/>
      <c r="K73" s="103"/>
      <c r="L73" s="104"/>
      <c r="M73" s="104"/>
      <c r="N73" s="104"/>
      <c r="O73" s="115"/>
      <c r="P73" s="94"/>
      <c r="Q73" s="94"/>
      <c r="R73" s="95"/>
      <c r="S73" s="105"/>
      <c r="T73" s="105"/>
      <c r="U73" s="105"/>
      <c r="V73" s="105"/>
      <c r="W73" s="105"/>
      <c r="X73" s="94"/>
      <c r="Y73" s="94" t="str">
        <f t="shared" si="1"/>
        <v>No HRA / L-13A</v>
      </c>
      <c r="Z73" s="119" t="s">
        <v>192</v>
      </c>
      <c r="AA73" s="116" t="s">
        <v>188</v>
      </c>
      <c r="AB73" s="115"/>
    </row>
    <row r="74" spans="3:28" ht="23.25" hidden="1" customHeight="1">
      <c r="C74" s="114"/>
      <c r="D74" s="101"/>
      <c r="E74" s="102"/>
      <c r="F74" s="102"/>
      <c r="G74" s="102"/>
      <c r="H74" s="102"/>
      <c r="I74" s="103"/>
      <c r="J74" s="103"/>
      <c r="K74" s="103"/>
      <c r="L74" s="104"/>
      <c r="M74" s="104"/>
      <c r="N74" s="104"/>
      <c r="O74" s="115"/>
      <c r="P74" s="94"/>
      <c r="Q74" s="94"/>
      <c r="R74" s="95"/>
      <c r="S74" s="105"/>
      <c r="T74" s="105"/>
      <c r="U74" s="105"/>
      <c r="V74" s="105"/>
      <c r="W74" s="105"/>
      <c r="X74" s="94"/>
      <c r="Y74" s="94" t="str">
        <f t="shared" si="1"/>
        <v>No HRA / L-14</v>
      </c>
      <c r="Z74" s="119" t="s">
        <v>192</v>
      </c>
      <c r="AA74" s="116" t="s">
        <v>184</v>
      </c>
      <c r="AB74" s="115"/>
    </row>
    <row r="75" spans="3:28" ht="23.25" hidden="1" customHeight="1">
      <c r="C75" s="114"/>
      <c r="D75" s="101"/>
      <c r="E75" s="102"/>
      <c r="F75" s="102"/>
      <c r="G75" s="102"/>
      <c r="H75" s="102"/>
      <c r="I75" s="103"/>
      <c r="J75" s="103"/>
      <c r="K75" s="103"/>
      <c r="L75" s="104"/>
      <c r="M75" s="104"/>
      <c r="N75" s="104"/>
      <c r="O75" s="115"/>
      <c r="P75" s="94"/>
      <c r="Q75" s="94"/>
      <c r="R75" s="95"/>
      <c r="S75" s="105"/>
      <c r="T75" s="105"/>
      <c r="U75" s="105"/>
      <c r="V75" s="105"/>
      <c r="W75" s="105"/>
      <c r="X75" s="94"/>
      <c r="Y75" s="94" t="str">
        <f t="shared" si="1"/>
        <v>No HRA / L-15</v>
      </c>
      <c r="Z75" s="119" t="s">
        <v>192</v>
      </c>
      <c r="AA75" s="116" t="s">
        <v>185</v>
      </c>
      <c r="AB75" s="115"/>
    </row>
    <row r="76" spans="3:28" ht="23.25" hidden="1" customHeight="1">
      <c r="C76" s="114"/>
      <c r="D76" s="101"/>
      <c r="E76" s="102"/>
      <c r="F76" s="102"/>
      <c r="G76" s="102"/>
      <c r="H76" s="102"/>
      <c r="I76" s="103"/>
      <c r="J76" s="103"/>
      <c r="K76" s="103"/>
      <c r="L76" s="104"/>
      <c r="M76" s="104"/>
      <c r="N76" s="104"/>
      <c r="O76" s="115"/>
      <c r="P76" s="94"/>
      <c r="Q76" s="94"/>
      <c r="R76" s="95"/>
      <c r="S76" s="105"/>
      <c r="T76" s="105"/>
      <c r="U76" s="105"/>
      <c r="V76" s="105"/>
      <c r="W76" s="105"/>
      <c r="X76" s="94"/>
      <c r="Y76" s="94" t="str">
        <f t="shared" si="1"/>
        <v>No HRA / L-16</v>
      </c>
      <c r="Z76" s="119" t="s">
        <v>192</v>
      </c>
      <c r="AA76" s="116" t="s">
        <v>186</v>
      </c>
      <c r="AB76" s="115"/>
    </row>
    <row r="77" spans="3:28" ht="23.25" hidden="1" customHeight="1">
      <c r="C77" s="114"/>
      <c r="D77" s="101"/>
      <c r="E77" s="102"/>
      <c r="F77" s="102"/>
      <c r="G77" s="102"/>
      <c r="H77" s="102"/>
      <c r="I77" s="103"/>
      <c r="J77" s="103"/>
      <c r="K77" s="103"/>
      <c r="L77" s="104"/>
      <c r="M77" s="104"/>
      <c r="N77" s="104"/>
      <c r="O77" s="115"/>
      <c r="P77" s="94"/>
      <c r="Q77" s="94"/>
      <c r="R77" s="95"/>
      <c r="S77" s="105"/>
      <c r="T77" s="105"/>
      <c r="U77" s="105"/>
      <c r="V77" s="105"/>
      <c r="W77" s="105"/>
      <c r="X77" s="94"/>
      <c r="Y77" s="94" t="str">
        <f t="shared" si="1"/>
        <v>No HRA / L-17</v>
      </c>
      <c r="Z77" s="119" t="s">
        <v>192</v>
      </c>
      <c r="AA77" s="116" t="s">
        <v>187</v>
      </c>
      <c r="AB77" s="115"/>
    </row>
    <row r="78" spans="3:28" ht="23.25" hidden="1" customHeight="1" thickBot="1">
      <c r="C78" s="221"/>
      <c r="D78" s="222"/>
      <c r="E78" s="222"/>
      <c r="F78" s="222"/>
      <c r="G78" s="222"/>
      <c r="H78" s="222"/>
      <c r="I78" s="222"/>
      <c r="J78" s="222"/>
      <c r="K78" s="222"/>
      <c r="L78" s="222"/>
      <c r="M78" s="222"/>
      <c r="N78" s="222"/>
      <c r="O78" s="222"/>
      <c r="P78" s="222"/>
      <c r="Q78" s="222"/>
      <c r="R78" s="222"/>
      <c r="S78" s="222"/>
      <c r="T78" s="222"/>
      <c r="U78" s="222"/>
      <c r="V78" s="222"/>
      <c r="W78" s="222"/>
      <c r="X78" s="222"/>
      <c r="Y78" s="222"/>
      <c r="Z78" s="222"/>
      <c r="AA78" s="222"/>
      <c r="AB78" s="223"/>
    </row>
    <row r="79" spans="3:28" ht="48" customHeight="1">
      <c r="C79" s="208" t="s">
        <v>238</v>
      </c>
      <c r="D79" s="209"/>
      <c r="E79" s="209"/>
      <c r="F79" s="209"/>
      <c r="G79" s="209"/>
      <c r="H79" s="209"/>
      <c r="I79" s="209"/>
      <c r="J79" s="209"/>
      <c r="K79" s="209"/>
      <c r="L79" s="209"/>
      <c r="M79" s="209"/>
      <c r="N79" s="209"/>
      <c r="O79" s="209"/>
      <c r="P79" s="209"/>
      <c r="Q79" s="209"/>
      <c r="R79" s="209"/>
      <c r="S79" s="209"/>
      <c r="T79" s="209"/>
      <c r="U79" s="209"/>
      <c r="V79" s="209"/>
      <c r="W79" s="209"/>
      <c r="X79" s="209"/>
      <c r="Y79" s="209"/>
      <c r="Z79" s="209"/>
      <c r="AA79" s="209"/>
      <c r="AB79" s="210"/>
    </row>
    <row r="80" spans="3:28" ht="36.75" customHeight="1">
      <c r="C80" s="213" t="s">
        <v>165</v>
      </c>
      <c r="D80" s="214"/>
      <c r="E80" s="214"/>
      <c r="F80" s="214"/>
      <c r="G80" s="214"/>
      <c r="H80" s="214"/>
      <c r="I80" s="214"/>
      <c r="J80" s="214"/>
      <c r="K80" s="214"/>
      <c r="L80" s="214"/>
      <c r="M80" s="214"/>
      <c r="N80" s="214"/>
      <c r="O80" s="214"/>
      <c r="P80" s="214"/>
      <c r="Q80" s="214"/>
      <c r="R80" s="214"/>
      <c r="S80" s="214"/>
      <c r="T80" s="214"/>
      <c r="U80" s="214"/>
      <c r="V80" s="214"/>
      <c r="W80" s="214"/>
      <c r="X80" s="214"/>
      <c r="Y80" s="214"/>
      <c r="Z80" s="214"/>
      <c r="AA80" s="214"/>
      <c r="AB80" s="215"/>
    </row>
    <row r="81" spans="1:31" ht="27" customHeight="1">
      <c r="C81" s="193" t="s">
        <v>148</v>
      </c>
      <c r="D81" s="192"/>
      <c r="E81" s="184"/>
      <c r="F81" s="192" t="s">
        <v>43</v>
      </c>
      <c r="G81" s="192"/>
      <c r="H81" s="192"/>
      <c r="I81" s="192"/>
      <c r="J81" s="192"/>
      <c r="K81" s="192"/>
      <c r="L81" s="191" t="s">
        <v>78</v>
      </c>
      <c r="M81" s="191"/>
      <c r="N81" s="191"/>
      <c r="O81" s="191"/>
      <c r="P81" s="191"/>
      <c r="Q81" s="182"/>
      <c r="R81" s="192" t="s">
        <v>47</v>
      </c>
      <c r="S81" s="192"/>
      <c r="T81" s="191" t="s">
        <v>80</v>
      </c>
      <c r="U81" s="191"/>
      <c r="V81" s="191"/>
      <c r="W81" s="191"/>
      <c r="X81" s="192" t="s">
        <v>48</v>
      </c>
      <c r="Y81" s="192"/>
      <c r="Z81" s="192"/>
      <c r="AA81" s="191" t="s">
        <v>155</v>
      </c>
      <c r="AB81" s="225"/>
      <c r="AD81" s="77" t="s">
        <v>38</v>
      </c>
      <c r="AE81" s="79" t="s">
        <v>195</v>
      </c>
    </row>
    <row r="82" spans="1:31" s="16" customFormat="1" ht="20.45" customHeight="1">
      <c r="A82" s="26"/>
      <c r="C82" s="141" t="s">
        <v>41</v>
      </c>
      <c r="D82" s="140"/>
      <c r="E82" s="183"/>
      <c r="F82" s="192" t="s">
        <v>44</v>
      </c>
      <c r="G82" s="192"/>
      <c r="H82" s="192"/>
      <c r="I82" s="192"/>
      <c r="J82" s="192"/>
      <c r="K82" s="192"/>
      <c r="L82" s="191" t="s">
        <v>149</v>
      </c>
      <c r="M82" s="191"/>
      <c r="N82" s="191"/>
      <c r="O82" s="191"/>
      <c r="P82" s="191"/>
      <c r="Q82" s="182"/>
      <c r="R82" s="192" t="s">
        <v>46</v>
      </c>
      <c r="S82" s="192"/>
      <c r="T82" s="226">
        <v>699056365783</v>
      </c>
      <c r="U82" s="226"/>
      <c r="V82" s="226"/>
      <c r="W82" s="226"/>
      <c r="X82" s="192" t="s">
        <v>34</v>
      </c>
      <c r="Y82" s="192"/>
      <c r="Z82" s="192"/>
      <c r="AA82" s="211" t="s">
        <v>152</v>
      </c>
      <c r="AB82" s="212"/>
      <c r="AC82" s="79"/>
      <c r="AD82" s="78" t="s">
        <v>30</v>
      </c>
      <c r="AE82" s="128" t="s">
        <v>196</v>
      </c>
    </row>
    <row r="83" spans="1:31" s="16" customFormat="1" ht="22.5" customHeight="1">
      <c r="A83" s="26"/>
      <c r="C83" s="190" t="s">
        <v>42</v>
      </c>
      <c r="D83" s="363" t="s">
        <v>199</v>
      </c>
      <c r="E83" s="363"/>
      <c r="F83" s="192" t="s">
        <v>53</v>
      </c>
      <c r="G83" s="192"/>
      <c r="H83" s="192"/>
      <c r="I83" s="192"/>
      <c r="J83" s="192"/>
      <c r="K83" s="192"/>
      <c r="L83" s="191" t="s">
        <v>79</v>
      </c>
      <c r="M83" s="191"/>
      <c r="N83" s="191"/>
      <c r="O83" s="191"/>
      <c r="P83" s="191"/>
      <c r="Q83" s="182"/>
      <c r="R83" s="192" t="s">
        <v>52</v>
      </c>
      <c r="S83" s="192"/>
      <c r="T83" s="191" t="s">
        <v>150</v>
      </c>
      <c r="U83" s="191"/>
      <c r="V83" s="191"/>
      <c r="W83" s="191"/>
      <c r="X83" s="192" t="s">
        <v>50</v>
      </c>
      <c r="Y83" s="192"/>
      <c r="Z83" s="192"/>
      <c r="AA83" s="191" t="s">
        <v>153</v>
      </c>
      <c r="AB83" s="225"/>
      <c r="AC83" s="79"/>
      <c r="AD83" s="77" t="s">
        <v>38</v>
      </c>
      <c r="AE83" s="77" t="s">
        <v>38</v>
      </c>
    </row>
    <row r="84" spans="1:31" s="16" customFormat="1" ht="22.5" customHeight="1">
      <c r="A84" s="26"/>
      <c r="C84" s="190" t="s">
        <v>49</v>
      </c>
      <c r="D84" s="363"/>
      <c r="E84" s="363"/>
      <c r="F84" s="192" t="s">
        <v>45</v>
      </c>
      <c r="G84" s="192"/>
      <c r="H84" s="192"/>
      <c r="I84" s="192"/>
      <c r="J84" s="192"/>
      <c r="K84" s="192"/>
      <c r="L84" s="216" t="s">
        <v>151</v>
      </c>
      <c r="M84" s="216"/>
      <c r="N84" s="216"/>
      <c r="O84" s="217"/>
      <c r="P84" s="217"/>
      <c r="Q84" s="185"/>
      <c r="R84" s="192" t="s">
        <v>158</v>
      </c>
      <c r="S84" s="192"/>
      <c r="T84" s="191">
        <v>1800</v>
      </c>
      <c r="U84" s="191"/>
      <c r="V84" s="191"/>
      <c r="W84" s="191"/>
      <c r="X84" s="192" t="s">
        <v>51</v>
      </c>
      <c r="Y84" s="192"/>
      <c r="Z84" s="192"/>
      <c r="AA84" s="191" t="s">
        <v>154</v>
      </c>
      <c r="AB84" s="225"/>
      <c r="AC84" s="79"/>
      <c r="AD84" s="78" t="s">
        <v>30</v>
      </c>
      <c r="AE84" s="78" t="s">
        <v>30</v>
      </c>
    </row>
    <row r="85" spans="1:31" s="16" customFormat="1" ht="22.5" customHeight="1">
      <c r="A85" s="26"/>
      <c r="C85" s="218" t="s">
        <v>54</v>
      </c>
      <c r="D85" s="219"/>
      <c r="E85" s="219"/>
      <c r="F85" s="219"/>
      <c r="G85" s="219"/>
      <c r="H85" s="219"/>
      <c r="I85" s="219"/>
      <c r="J85" s="219"/>
      <c r="K85" s="219"/>
      <c r="L85" s="219"/>
      <c r="M85" s="219"/>
      <c r="N85" s="219"/>
      <c r="O85" s="219"/>
      <c r="P85" s="219" t="s">
        <v>55</v>
      </c>
      <c r="Q85" s="219"/>
      <c r="R85" s="219"/>
      <c r="S85" s="219"/>
      <c r="T85" s="219"/>
      <c r="U85" s="219"/>
      <c r="V85" s="219"/>
      <c r="W85" s="219"/>
      <c r="X85" s="219"/>
      <c r="Y85" s="219"/>
      <c r="Z85" s="219"/>
      <c r="AA85" s="220" t="s">
        <v>59</v>
      </c>
      <c r="AB85" s="194" t="s">
        <v>36</v>
      </c>
      <c r="AC85" s="79"/>
      <c r="AD85" s="79"/>
      <c r="AE85" s="79"/>
    </row>
    <row r="86" spans="1:31" s="13" customFormat="1" ht="108.75" customHeight="1">
      <c r="A86" s="27"/>
      <c r="C86" s="109" t="s">
        <v>6</v>
      </c>
      <c r="D86" s="96" t="s">
        <v>1</v>
      </c>
      <c r="E86" s="96" t="s">
        <v>241</v>
      </c>
      <c r="F86" s="96" t="s">
        <v>31</v>
      </c>
      <c r="G86" s="96" t="s">
        <v>240</v>
      </c>
      <c r="H86" s="96" t="str">
        <f>IF(S2="BORDER ALLOWANCE","Border Allowance","Hill Allowance")</f>
        <v>Hill Allowance</v>
      </c>
      <c r="I86" s="96" t="s">
        <v>27</v>
      </c>
      <c r="J86" s="96" t="s">
        <v>200</v>
      </c>
      <c r="K86" s="96" t="s">
        <v>57</v>
      </c>
      <c r="L86" s="96" t="s">
        <v>201</v>
      </c>
      <c r="M86" s="96" t="s">
        <v>232</v>
      </c>
      <c r="N86" s="96" t="s">
        <v>233</v>
      </c>
      <c r="O86" s="107" t="s">
        <v>26</v>
      </c>
      <c r="P86" s="96" t="str">
        <f>IF(D2="No","GPF","NPS (Emp. Cont.)")</f>
        <v>NPS (Emp. Cont.)</v>
      </c>
      <c r="Q86" s="96" t="s">
        <v>240</v>
      </c>
      <c r="R86" s="96" t="s">
        <v>56</v>
      </c>
      <c r="S86" s="96" t="s">
        <v>159</v>
      </c>
      <c r="T86" s="96" t="s">
        <v>4</v>
      </c>
      <c r="U86" s="136" t="s">
        <v>234</v>
      </c>
      <c r="V86" s="96" t="s">
        <v>202</v>
      </c>
      <c r="W86" s="96" t="s">
        <v>203</v>
      </c>
      <c r="X86" s="96" t="s">
        <v>23</v>
      </c>
      <c r="Y86" s="96" t="s">
        <v>58</v>
      </c>
      <c r="Z86" s="96" t="s">
        <v>25</v>
      </c>
      <c r="AA86" s="220"/>
      <c r="AB86" s="194"/>
      <c r="AC86" s="80"/>
      <c r="AD86" s="80"/>
      <c r="AE86" s="80"/>
    </row>
    <row r="87" spans="1:31" s="14" customFormat="1" ht="18.95" customHeight="1">
      <c r="A87" s="28"/>
      <c r="B87" s="14">
        <v>3</v>
      </c>
      <c r="C87" s="44">
        <v>44621</v>
      </c>
      <c r="D87" s="52">
        <f>I4</f>
        <v>41100</v>
      </c>
      <c r="E87" s="19">
        <f>ROUND(31%*D87,0)</f>
        <v>12741</v>
      </c>
      <c r="F87" s="52">
        <f>VLOOKUP(AA4&amp;" / "&amp;AB4,Y5:AB78,4,0)</f>
        <v>4250</v>
      </c>
      <c r="G87" s="188">
        <f>IF($D$2="Yes",ROUND((D87+E87)*0.14,0),IF($D$2="No",0))</f>
        <v>7538</v>
      </c>
      <c r="H87" s="52">
        <f>X2</f>
        <v>420</v>
      </c>
      <c r="I87" s="19">
        <v>0</v>
      </c>
      <c r="J87" s="19">
        <v>0</v>
      </c>
      <c r="K87" s="19">
        <v>0</v>
      </c>
      <c r="L87" s="19">
        <v>0</v>
      </c>
      <c r="M87" s="19">
        <v>1200</v>
      </c>
      <c r="N87" s="19"/>
      <c r="O87" s="20">
        <f>SUM(D87:N87)</f>
        <v>67249</v>
      </c>
      <c r="P87" s="19">
        <f>IF($D$2="Yes",ROUND((D87+E87)*0.1,0),IF($D$2="No",ROUND((D87)*0.1,0)))</f>
        <v>5384</v>
      </c>
      <c r="Q87" s="189">
        <f>G87</f>
        <v>7538</v>
      </c>
      <c r="R87" s="19">
        <v>0</v>
      </c>
      <c r="S87" s="19">
        <v>0</v>
      </c>
      <c r="T87" s="19">
        <v>0</v>
      </c>
      <c r="U87" s="137">
        <v>2000</v>
      </c>
      <c r="V87" s="19"/>
      <c r="W87" s="19"/>
      <c r="X87" s="19">
        <v>5000</v>
      </c>
      <c r="Y87" s="108"/>
      <c r="Z87" s="21">
        <f t="shared" ref="Z87:Z105" si="2">SUM(P87:Y87)</f>
        <v>19922</v>
      </c>
      <c r="AA87" s="22">
        <f t="shared" ref="AA87:AA105" si="3">O87-Z87</f>
        <v>47327</v>
      </c>
      <c r="AB87" s="45"/>
      <c r="AC87" s="86"/>
      <c r="AD87" s="81" t="s">
        <v>171</v>
      </c>
      <c r="AE87" s="82"/>
    </row>
    <row r="88" spans="1:31" s="14" customFormat="1" ht="18.95" customHeight="1">
      <c r="A88" s="28"/>
      <c r="B88" s="14">
        <v>4</v>
      </c>
      <c r="C88" s="44">
        <v>44652</v>
      </c>
      <c r="D88" s="19">
        <f t="shared" ref="D88:D90" si="4">D87</f>
        <v>41100</v>
      </c>
      <c r="E88" s="19">
        <f t="shared" ref="E88:E89" si="5">ROUND(31%*D88,0)</f>
        <v>12741</v>
      </c>
      <c r="F88" s="52">
        <f>F87</f>
        <v>4250</v>
      </c>
      <c r="G88" s="188">
        <f t="shared" ref="G88:G100" si="6">IF($D$2="Yes",ROUND((D88+E88)*0.14,0),IF($D$2="No",0))</f>
        <v>7538</v>
      </c>
      <c r="H88" s="52">
        <f>H87</f>
        <v>420</v>
      </c>
      <c r="I88" s="19">
        <f t="shared" ref="I88:I98" si="7">IF(I$87=0,0,I87)</f>
        <v>0</v>
      </c>
      <c r="J88" s="19">
        <f t="shared" ref="J88:K98" si="8">IF(J$87=0,0,J87)</f>
        <v>0</v>
      </c>
      <c r="K88" s="19">
        <f t="shared" si="8"/>
        <v>0</v>
      </c>
      <c r="L88" s="19">
        <f t="shared" ref="L88:L98" si="9">IF(L$87=0,0,L87)</f>
        <v>0</v>
      </c>
      <c r="M88" s="19">
        <f>M87</f>
        <v>1200</v>
      </c>
      <c r="N88" s="19"/>
      <c r="O88" s="20">
        <f t="shared" ref="O88:O105" si="10">SUM(D88:N88)</f>
        <v>67249</v>
      </c>
      <c r="P88" s="19">
        <f t="shared" ref="P88:P100" si="11">IF($D$2="Yes",ROUND((D88+E88)*0.1,0),IF($D$2="No",ROUND((D88)*0.1,0)))</f>
        <v>5384</v>
      </c>
      <c r="Q88" s="189">
        <f t="shared" ref="Q88:Q100" si="12">G88</f>
        <v>7538</v>
      </c>
      <c r="R88" s="19">
        <f>R87</f>
        <v>0</v>
      </c>
      <c r="S88" s="19">
        <f>S87</f>
        <v>0</v>
      </c>
      <c r="T88" s="19">
        <f>T87</f>
        <v>0</v>
      </c>
      <c r="U88" s="137">
        <f>U87</f>
        <v>2000</v>
      </c>
      <c r="V88" s="19">
        <f t="shared" ref="V88:Y98" si="13">V87</f>
        <v>0</v>
      </c>
      <c r="W88" s="19">
        <f t="shared" si="13"/>
        <v>0</v>
      </c>
      <c r="X88" s="19">
        <f>X87</f>
        <v>5000</v>
      </c>
      <c r="Y88" s="19">
        <f t="shared" si="13"/>
        <v>0</v>
      </c>
      <c r="Z88" s="21">
        <f t="shared" si="2"/>
        <v>19922</v>
      </c>
      <c r="AA88" s="22">
        <f t="shared" si="3"/>
        <v>47327</v>
      </c>
      <c r="AB88" s="45"/>
      <c r="AC88" s="86"/>
      <c r="AD88" s="81" t="s">
        <v>172</v>
      </c>
      <c r="AE88" s="82"/>
    </row>
    <row r="89" spans="1:31" s="14" customFormat="1" ht="18.95" customHeight="1">
      <c r="A89" s="28"/>
      <c r="B89" s="14">
        <v>5</v>
      </c>
      <c r="C89" s="44">
        <v>44682</v>
      </c>
      <c r="D89" s="19">
        <f t="shared" si="4"/>
        <v>41100</v>
      </c>
      <c r="E89" s="19">
        <f t="shared" si="5"/>
        <v>12741</v>
      </c>
      <c r="F89" s="52">
        <f t="shared" ref="F89:H98" si="14">F88</f>
        <v>4250</v>
      </c>
      <c r="G89" s="188">
        <f t="shared" si="6"/>
        <v>7538</v>
      </c>
      <c r="H89" s="52">
        <f t="shared" si="14"/>
        <v>420</v>
      </c>
      <c r="I89" s="19">
        <f t="shared" si="7"/>
        <v>0</v>
      </c>
      <c r="J89" s="19">
        <f t="shared" ref="J89" si="15">IF(J$87=0,0,J88)</f>
        <v>0</v>
      </c>
      <c r="K89" s="19">
        <f>IF(K$87=0,0,K88)</f>
        <v>0</v>
      </c>
      <c r="L89" s="19">
        <f t="shared" si="9"/>
        <v>0</v>
      </c>
      <c r="M89" s="19">
        <f t="shared" ref="M89:M98" si="16">M88</f>
        <v>1200</v>
      </c>
      <c r="N89" s="19"/>
      <c r="O89" s="20">
        <f t="shared" si="10"/>
        <v>67249</v>
      </c>
      <c r="P89" s="19">
        <f t="shared" si="11"/>
        <v>5384</v>
      </c>
      <c r="Q89" s="189">
        <f t="shared" si="12"/>
        <v>7538</v>
      </c>
      <c r="R89" s="19">
        <f t="shared" ref="R89:R98" si="17">R88</f>
        <v>0</v>
      </c>
      <c r="S89" s="19">
        <f t="shared" ref="S89:S98" si="18">S88</f>
        <v>0</v>
      </c>
      <c r="T89" s="19">
        <f t="shared" ref="T89:U98" si="19">T88</f>
        <v>0</v>
      </c>
      <c r="U89" s="137">
        <f t="shared" si="19"/>
        <v>2000</v>
      </c>
      <c r="V89" s="19">
        <f t="shared" si="13"/>
        <v>0</v>
      </c>
      <c r="W89" s="19">
        <f t="shared" si="13"/>
        <v>0</v>
      </c>
      <c r="X89" s="19">
        <f t="shared" si="13"/>
        <v>5000</v>
      </c>
      <c r="Y89" s="19">
        <f t="shared" ref="Y89" si="20">Y88</f>
        <v>0</v>
      </c>
      <c r="Z89" s="21">
        <f t="shared" si="2"/>
        <v>19922</v>
      </c>
      <c r="AA89" s="22">
        <f t="shared" si="3"/>
        <v>47327</v>
      </c>
      <c r="AB89" s="45"/>
      <c r="AC89" s="86"/>
      <c r="AD89" s="81" t="s">
        <v>173</v>
      </c>
      <c r="AE89" s="82"/>
    </row>
    <row r="90" spans="1:31" s="14" customFormat="1" ht="18.95" customHeight="1">
      <c r="A90" s="28"/>
      <c r="B90" s="14">
        <v>6</v>
      </c>
      <c r="C90" s="44">
        <v>44713</v>
      </c>
      <c r="D90" s="19">
        <f t="shared" si="4"/>
        <v>41100</v>
      </c>
      <c r="E90" s="19">
        <f>ROUND(34%*D90,0)</f>
        <v>13974</v>
      </c>
      <c r="F90" s="52">
        <f t="shared" si="14"/>
        <v>4250</v>
      </c>
      <c r="G90" s="188">
        <f t="shared" si="6"/>
        <v>7710</v>
      </c>
      <c r="H90" s="52">
        <f t="shared" si="14"/>
        <v>420</v>
      </c>
      <c r="I90" s="19">
        <f t="shared" si="7"/>
        <v>0</v>
      </c>
      <c r="J90" s="19">
        <f t="shared" si="8"/>
        <v>0</v>
      </c>
      <c r="K90" s="19">
        <f t="shared" si="8"/>
        <v>0</v>
      </c>
      <c r="L90" s="19">
        <f t="shared" si="9"/>
        <v>0</v>
      </c>
      <c r="M90" s="19">
        <f t="shared" si="16"/>
        <v>1200</v>
      </c>
      <c r="N90" s="19"/>
      <c r="O90" s="20">
        <f t="shared" si="10"/>
        <v>68654</v>
      </c>
      <c r="P90" s="19">
        <f t="shared" si="11"/>
        <v>5507</v>
      </c>
      <c r="Q90" s="189">
        <f t="shared" si="12"/>
        <v>7710</v>
      </c>
      <c r="R90" s="19">
        <f t="shared" si="17"/>
        <v>0</v>
      </c>
      <c r="S90" s="19">
        <f t="shared" si="18"/>
        <v>0</v>
      </c>
      <c r="T90" s="19">
        <f t="shared" si="19"/>
        <v>0</v>
      </c>
      <c r="U90" s="137">
        <f t="shared" si="19"/>
        <v>2000</v>
      </c>
      <c r="V90" s="19">
        <f t="shared" si="13"/>
        <v>0</v>
      </c>
      <c r="W90" s="19">
        <f t="shared" si="13"/>
        <v>0</v>
      </c>
      <c r="X90" s="19">
        <f t="shared" si="13"/>
        <v>5000</v>
      </c>
      <c r="Y90" s="19">
        <f t="shared" ref="Y90" si="21">Y89</f>
        <v>0</v>
      </c>
      <c r="Z90" s="21">
        <f t="shared" si="2"/>
        <v>20217</v>
      </c>
      <c r="AA90" s="22">
        <f t="shared" si="3"/>
        <v>48437</v>
      </c>
      <c r="AB90" s="45"/>
      <c r="AC90" s="86"/>
      <c r="AD90" s="81" t="s">
        <v>174</v>
      </c>
      <c r="AE90" s="82"/>
    </row>
    <row r="91" spans="1:31" s="14" customFormat="1" ht="18.95" customHeight="1">
      <c r="A91" s="28"/>
      <c r="B91" s="14">
        <v>7</v>
      </c>
      <c r="C91" s="44">
        <v>44743</v>
      </c>
      <c r="D91" s="19">
        <f>IF(I2="JULY",MROUND(ROUND(1.03*D90,0),100),D90)</f>
        <v>42300</v>
      </c>
      <c r="E91" s="19">
        <f t="shared" ref="E91:E98" si="22">ROUND(34%*D91,0)</f>
        <v>14382</v>
      </c>
      <c r="F91" s="52">
        <f t="shared" si="14"/>
        <v>4250</v>
      </c>
      <c r="G91" s="188">
        <f t="shared" si="6"/>
        <v>7935</v>
      </c>
      <c r="H91" s="52">
        <f t="shared" si="14"/>
        <v>420</v>
      </c>
      <c r="I91" s="19">
        <f>IF(I$87=0,0,I90)</f>
        <v>0</v>
      </c>
      <c r="J91" s="19">
        <f t="shared" ref="J91" si="23">IF(J$87=0,0,J90)</f>
        <v>0</v>
      </c>
      <c r="K91" s="19">
        <f>IF(K$87=0,0,K90)</f>
        <v>0</v>
      </c>
      <c r="L91" s="19">
        <f>IF(L$87=0,0,L90)</f>
        <v>0</v>
      </c>
      <c r="M91" s="19">
        <f t="shared" si="16"/>
        <v>1200</v>
      </c>
      <c r="N91" s="19"/>
      <c r="O91" s="20">
        <f t="shared" si="10"/>
        <v>70487</v>
      </c>
      <c r="P91" s="19">
        <f t="shared" si="11"/>
        <v>5668</v>
      </c>
      <c r="Q91" s="189">
        <f t="shared" si="12"/>
        <v>7935</v>
      </c>
      <c r="R91" s="19">
        <f>R90</f>
        <v>0</v>
      </c>
      <c r="S91" s="19">
        <f>S90</f>
        <v>0</v>
      </c>
      <c r="T91" s="19">
        <f>T90</f>
        <v>0</v>
      </c>
      <c r="U91" s="137">
        <f t="shared" ref="U91:U98" si="24">U90</f>
        <v>2000</v>
      </c>
      <c r="V91" s="19">
        <f>V90</f>
        <v>0</v>
      </c>
      <c r="W91" s="19">
        <f>W90</f>
        <v>0</v>
      </c>
      <c r="X91" s="19">
        <f t="shared" ref="X91:Y98" si="25">X90</f>
        <v>5000</v>
      </c>
      <c r="Y91" s="19">
        <f t="shared" si="25"/>
        <v>0</v>
      </c>
      <c r="Z91" s="21">
        <f t="shared" si="2"/>
        <v>20603</v>
      </c>
      <c r="AA91" s="22">
        <f t="shared" si="3"/>
        <v>49884</v>
      </c>
      <c r="AB91" s="45"/>
      <c r="AC91" s="86"/>
      <c r="AD91" s="81" t="s">
        <v>175</v>
      </c>
      <c r="AE91" s="82"/>
    </row>
    <row r="92" spans="1:31" s="14" customFormat="1" ht="18.95" customHeight="1">
      <c r="A92" s="28"/>
      <c r="B92" s="14">
        <v>8</v>
      </c>
      <c r="C92" s="44">
        <v>44774</v>
      </c>
      <c r="D92" s="19">
        <f t="shared" ref="D92:D98" si="26">D91</f>
        <v>42300</v>
      </c>
      <c r="E92" s="19">
        <f t="shared" si="22"/>
        <v>14382</v>
      </c>
      <c r="F92" s="52">
        <f t="shared" si="14"/>
        <v>4250</v>
      </c>
      <c r="G92" s="188">
        <f t="shared" si="6"/>
        <v>7935</v>
      </c>
      <c r="H92" s="52">
        <f t="shared" si="14"/>
        <v>420</v>
      </c>
      <c r="I92" s="19">
        <f t="shared" si="7"/>
        <v>0</v>
      </c>
      <c r="J92" s="19">
        <f t="shared" si="8"/>
        <v>0</v>
      </c>
      <c r="K92" s="19">
        <f t="shared" si="8"/>
        <v>0</v>
      </c>
      <c r="L92" s="19">
        <f t="shared" si="9"/>
        <v>0</v>
      </c>
      <c r="M92" s="19">
        <f t="shared" si="16"/>
        <v>1200</v>
      </c>
      <c r="N92" s="19"/>
      <c r="O92" s="20">
        <f t="shared" si="10"/>
        <v>70487</v>
      </c>
      <c r="P92" s="19">
        <f t="shared" si="11"/>
        <v>5668</v>
      </c>
      <c r="Q92" s="189">
        <f t="shared" si="12"/>
        <v>7935</v>
      </c>
      <c r="R92" s="19">
        <f t="shared" si="17"/>
        <v>0</v>
      </c>
      <c r="S92" s="19">
        <f t="shared" si="18"/>
        <v>0</v>
      </c>
      <c r="T92" s="19">
        <f t="shared" si="19"/>
        <v>0</v>
      </c>
      <c r="U92" s="137">
        <f t="shared" si="24"/>
        <v>2000</v>
      </c>
      <c r="V92" s="19">
        <f t="shared" si="13"/>
        <v>0</v>
      </c>
      <c r="W92" s="19">
        <f t="shared" si="13"/>
        <v>0</v>
      </c>
      <c r="X92" s="19">
        <f t="shared" si="25"/>
        <v>5000</v>
      </c>
      <c r="Y92" s="19">
        <f t="shared" si="25"/>
        <v>0</v>
      </c>
      <c r="Z92" s="21">
        <f t="shared" si="2"/>
        <v>20603</v>
      </c>
      <c r="AA92" s="22">
        <f t="shared" si="3"/>
        <v>49884</v>
      </c>
      <c r="AB92" s="45"/>
      <c r="AC92" s="86"/>
      <c r="AD92" s="81" t="s">
        <v>176</v>
      </c>
      <c r="AE92" s="82"/>
    </row>
    <row r="93" spans="1:31" s="14" customFormat="1" ht="18.95" customHeight="1">
      <c r="A93" s="28"/>
      <c r="B93" s="14">
        <v>9</v>
      </c>
      <c r="C93" s="44">
        <v>44805</v>
      </c>
      <c r="D93" s="19">
        <f t="shared" si="26"/>
        <v>42300</v>
      </c>
      <c r="E93" s="19">
        <f t="shared" si="22"/>
        <v>14382</v>
      </c>
      <c r="F93" s="52">
        <f t="shared" si="14"/>
        <v>4250</v>
      </c>
      <c r="G93" s="188">
        <f t="shared" si="6"/>
        <v>7935</v>
      </c>
      <c r="H93" s="52">
        <f t="shared" si="14"/>
        <v>420</v>
      </c>
      <c r="I93" s="19">
        <f t="shared" si="7"/>
        <v>0</v>
      </c>
      <c r="J93" s="19">
        <f t="shared" si="8"/>
        <v>0</v>
      </c>
      <c r="K93" s="19">
        <f t="shared" si="8"/>
        <v>0</v>
      </c>
      <c r="L93" s="19">
        <f t="shared" si="9"/>
        <v>0</v>
      </c>
      <c r="M93" s="19">
        <f t="shared" si="16"/>
        <v>1200</v>
      </c>
      <c r="N93" s="19"/>
      <c r="O93" s="20">
        <f t="shared" si="10"/>
        <v>70487</v>
      </c>
      <c r="P93" s="19">
        <f t="shared" si="11"/>
        <v>5668</v>
      </c>
      <c r="Q93" s="189">
        <f t="shared" si="12"/>
        <v>7935</v>
      </c>
      <c r="R93" s="19">
        <f t="shared" si="17"/>
        <v>0</v>
      </c>
      <c r="S93" s="19">
        <f t="shared" si="18"/>
        <v>0</v>
      </c>
      <c r="T93" s="19">
        <f t="shared" si="19"/>
        <v>0</v>
      </c>
      <c r="U93" s="137">
        <f t="shared" si="24"/>
        <v>2000</v>
      </c>
      <c r="V93" s="19">
        <f t="shared" si="13"/>
        <v>0</v>
      </c>
      <c r="W93" s="19">
        <f t="shared" si="13"/>
        <v>0</v>
      </c>
      <c r="X93" s="19">
        <f t="shared" si="25"/>
        <v>5000</v>
      </c>
      <c r="Y93" s="19">
        <f t="shared" si="25"/>
        <v>0</v>
      </c>
      <c r="Z93" s="21">
        <f t="shared" si="2"/>
        <v>20603</v>
      </c>
      <c r="AA93" s="22">
        <f t="shared" si="3"/>
        <v>49884</v>
      </c>
      <c r="AB93" s="45"/>
      <c r="AC93" s="87"/>
      <c r="AD93" s="81" t="s">
        <v>177</v>
      </c>
      <c r="AE93" s="82"/>
    </row>
    <row r="94" spans="1:31" s="14" customFormat="1" ht="18.95" customHeight="1">
      <c r="A94" s="28"/>
      <c r="B94" s="14">
        <v>10</v>
      </c>
      <c r="C94" s="44">
        <v>44835</v>
      </c>
      <c r="D94" s="19">
        <f t="shared" si="26"/>
        <v>42300</v>
      </c>
      <c r="E94" s="19">
        <f t="shared" si="22"/>
        <v>14382</v>
      </c>
      <c r="F94" s="52">
        <f t="shared" si="14"/>
        <v>4250</v>
      </c>
      <c r="G94" s="188">
        <f t="shared" si="6"/>
        <v>7935</v>
      </c>
      <c r="H94" s="52">
        <f t="shared" si="14"/>
        <v>420</v>
      </c>
      <c r="I94" s="19">
        <f t="shared" si="7"/>
        <v>0</v>
      </c>
      <c r="J94" s="19">
        <f t="shared" si="8"/>
        <v>0</v>
      </c>
      <c r="K94" s="19">
        <f t="shared" si="8"/>
        <v>0</v>
      </c>
      <c r="L94" s="19">
        <f t="shared" si="9"/>
        <v>0</v>
      </c>
      <c r="M94" s="19">
        <f t="shared" si="16"/>
        <v>1200</v>
      </c>
      <c r="N94" s="19"/>
      <c r="O94" s="20">
        <f t="shared" si="10"/>
        <v>70487</v>
      </c>
      <c r="P94" s="19">
        <f t="shared" si="11"/>
        <v>5668</v>
      </c>
      <c r="Q94" s="189">
        <f t="shared" si="12"/>
        <v>7935</v>
      </c>
      <c r="R94" s="19">
        <f t="shared" si="17"/>
        <v>0</v>
      </c>
      <c r="S94" s="19">
        <f t="shared" si="18"/>
        <v>0</v>
      </c>
      <c r="T94" s="19">
        <f t="shared" si="19"/>
        <v>0</v>
      </c>
      <c r="U94" s="137">
        <f t="shared" si="24"/>
        <v>2000</v>
      </c>
      <c r="V94" s="19">
        <f t="shared" si="13"/>
        <v>0</v>
      </c>
      <c r="W94" s="19">
        <f t="shared" si="13"/>
        <v>0</v>
      </c>
      <c r="X94" s="19">
        <f t="shared" si="25"/>
        <v>5000</v>
      </c>
      <c r="Y94" s="19">
        <f t="shared" si="25"/>
        <v>0</v>
      </c>
      <c r="Z94" s="21">
        <f t="shared" si="2"/>
        <v>20603</v>
      </c>
      <c r="AA94" s="22">
        <f t="shared" si="3"/>
        <v>49884</v>
      </c>
      <c r="AB94" s="45"/>
      <c r="AC94" s="87"/>
      <c r="AD94" s="81" t="s">
        <v>178</v>
      </c>
      <c r="AE94" s="82"/>
    </row>
    <row r="95" spans="1:31" s="14" customFormat="1" ht="18.95" customHeight="1">
      <c r="A95" s="28"/>
      <c r="B95" s="14">
        <v>11</v>
      </c>
      <c r="C95" s="44">
        <v>44866</v>
      </c>
      <c r="D95" s="19">
        <f t="shared" si="26"/>
        <v>42300</v>
      </c>
      <c r="E95" s="19">
        <f t="shared" si="22"/>
        <v>14382</v>
      </c>
      <c r="F95" s="52">
        <f t="shared" si="14"/>
        <v>4250</v>
      </c>
      <c r="G95" s="188">
        <f t="shared" si="6"/>
        <v>7935</v>
      </c>
      <c r="H95" s="52">
        <f t="shared" si="14"/>
        <v>420</v>
      </c>
      <c r="I95" s="19">
        <f t="shared" si="7"/>
        <v>0</v>
      </c>
      <c r="J95" s="19">
        <f t="shared" si="8"/>
        <v>0</v>
      </c>
      <c r="K95" s="19">
        <f t="shared" si="8"/>
        <v>0</v>
      </c>
      <c r="L95" s="19">
        <f t="shared" si="9"/>
        <v>0</v>
      </c>
      <c r="M95" s="19">
        <f t="shared" si="16"/>
        <v>1200</v>
      </c>
      <c r="N95" s="19"/>
      <c r="O95" s="20">
        <f t="shared" si="10"/>
        <v>70487</v>
      </c>
      <c r="P95" s="19">
        <f t="shared" si="11"/>
        <v>5668</v>
      </c>
      <c r="Q95" s="189">
        <f t="shared" si="12"/>
        <v>7935</v>
      </c>
      <c r="R95" s="19">
        <f t="shared" si="17"/>
        <v>0</v>
      </c>
      <c r="S95" s="19">
        <f t="shared" si="18"/>
        <v>0</v>
      </c>
      <c r="T95" s="19">
        <f t="shared" si="19"/>
        <v>0</v>
      </c>
      <c r="U95" s="137">
        <f t="shared" si="24"/>
        <v>2000</v>
      </c>
      <c r="V95" s="19">
        <f t="shared" si="13"/>
        <v>0</v>
      </c>
      <c r="W95" s="19">
        <f t="shared" si="13"/>
        <v>0</v>
      </c>
      <c r="X95" s="19">
        <f t="shared" si="25"/>
        <v>5000</v>
      </c>
      <c r="Y95" s="19">
        <f t="shared" si="25"/>
        <v>0</v>
      </c>
      <c r="Z95" s="21">
        <f t="shared" si="2"/>
        <v>20603</v>
      </c>
      <c r="AA95" s="22">
        <f t="shared" si="3"/>
        <v>49884</v>
      </c>
      <c r="AB95" s="45"/>
      <c r="AC95" s="87"/>
      <c r="AD95" s="81" t="s">
        <v>179</v>
      </c>
      <c r="AE95" s="82"/>
    </row>
    <row r="96" spans="1:31" s="14" customFormat="1" ht="18.95" customHeight="1">
      <c r="A96" s="28"/>
      <c r="B96" s="14">
        <v>12</v>
      </c>
      <c r="C96" s="44">
        <v>44896</v>
      </c>
      <c r="D96" s="19">
        <f t="shared" si="26"/>
        <v>42300</v>
      </c>
      <c r="E96" s="19">
        <f t="shared" si="22"/>
        <v>14382</v>
      </c>
      <c r="F96" s="52">
        <f t="shared" si="14"/>
        <v>4250</v>
      </c>
      <c r="G96" s="188">
        <f t="shared" si="6"/>
        <v>7935</v>
      </c>
      <c r="H96" s="52">
        <f t="shared" si="14"/>
        <v>420</v>
      </c>
      <c r="I96" s="19">
        <f t="shared" si="7"/>
        <v>0</v>
      </c>
      <c r="J96" s="19">
        <f t="shared" si="8"/>
        <v>0</v>
      </c>
      <c r="K96" s="19">
        <f t="shared" si="8"/>
        <v>0</v>
      </c>
      <c r="L96" s="19">
        <f t="shared" si="9"/>
        <v>0</v>
      </c>
      <c r="M96" s="19">
        <f t="shared" si="16"/>
        <v>1200</v>
      </c>
      <c r="N96" s="19"/>
      <c r="O96" s="20">
        <f t="shared" si="10"/>
        <v>70487</v>
      </c>
      <c r="P96" s="19">
        <f t="shared" si="11"/>
        <v>5668</v>
      </c>
      <c r="Q96" s="189">
        <f t="shared" si="12"/>
        <v>7935</v>
      </c>
      <c r="R96" s="19">
        <f t="shared" si="17"/>
        <v>0</v>
      </c>
      <c r="S96" s="19">
        <f t="shared" si="18"/>
        <v>0</v>
      </c>
      <c r="T96" s="19">
        <f t="shared" si="19"/>
        <v>0</v>
      </c>
      <c r="U96" s="137">
        <f t="shared" si="24"/>
        <v>2000</v>
      </c>
      <c r="V96" s="19">
        <f t="shared" si="13"/>
        <v>0</v>
      </c>
      <c r="W96" s="19">
        <f t="shared" si="13"/>
        <v>0</v>
      </c>
      <c r="X96" s="19">
        <f t="shared" si="25"/>
        <v>5000</v>
      </c>
      <c r="Y96" s="19"/>
      <c r="Z96" s="21">
        <f t="shared" si="2"/>
        <v>20603</v>
      </c>
      <c r="AA96" s="22">
        <f t="shared" si="3"/>
        <v>49884</v>
      </c>
      <c r="AB96" s="45"/>
      <c r="AC96" s="87"/>
      <c r="AD96" s="81" t="s">
        <v>180</v>
      </c>
      <c r="AE96" s="82"/>
    </row>
    <row r="97" spans="1:31" s="14" customFormat="1" ht="18.95" customHeight="1">
      <c r="A97" s="28"/>
      <c r="B97" s="14">
        <v>1</v>
      </c>
      <c r="C97" s="44">
        <v>44927</v>
      </c>
      <c r="D97" s="19">
        <f>IF(I2="JANUARY",MROUND(ROUND(1.03*D96,0),100),D96)</f>
        <v>42300</v>
      </c>
      <c r="E97" s="19">
        <f t="shared" si="22"/>
        <v>14382</v>
      </c>
      <c r="F97" s="52">
        <f t="shared" si="14"/>
        <v>4250</v>
      </c>
      <c r="G97" s="188">
        <f t="shared" si="6"/>
        <v>7935</v>
      </c>
      <c r="H97" s="52">
        <f t="shared" si="14"/>
        <v>420</v>
      </c>
      <c r="I97" s="19">
        <f t="shared" si="7"/>
        <v>0</v>
      </c>
      <c r="J97" s="19">
        <f t="shared" si="8"/>
        <v>0</v>
      </c>
      <c r="K97" s="19">
        <f t="shared" si="8"/>
        <v>0</v>
      </c>
      <c r="L97" s="19">
        <f t="shared" si="9"/>
        <v>0</v>
      </c>
      <c r="M97" s="19">
        <f t="shared" si="16"/>
        <v>1200</v>
      </c>
      <c r="N97" s="19"/>
      <c r="O97" s="20">
        <f t="shared" si="10"/>
        <v>70487</v>
      </c>
      <c r="P97" s="19">
        <f t="shared" si="11"/>
        <v>5668</v>
      </c>
      <c r="Q97" s="189">
        <f t="shared" si="12"/>
        <v>7935</v>
      </c>
      <c r="R97" s="19">
        <f t="shared" si="17"/>
        <v>0</v>
      </c>
      <c r="S97" s="19">
        <f t="shared" si="18"/>
        <v>0</v>
      </c>
      <c r="T97" s="19">
        <f t="shared" si="19"/>
        <v>0</v>
      </c>
      <c r="U97" s="137">
        <f t="shared" si="24"/>
        <v>2000</v>
      </c>
      <c r="V97" s="19">
        <f t="shared" si="13"/>
        <v>0</v>
      </c>
      <c r="W97" s="19">
        <f t="shared" si="13"/>
        <v>0</v>
      </c>
      <c r="X97" s="19">
        <f t="shared" si="25"/>
        <v>5000</v>
      </c>
      <c r="Y97" s="19"/>
      <c r="Z97" s="21">
        <f t="shared" si="2"/>
        <v>20603</v>
      </c>
      <c r="AA97" s="22">
        <f t="shared" si="3"/>
        <v>49884</v>
      </c>
      <c r="AB97" s="45"/>
      <c r="AC97" s="87"/>
      <c r="AD97" s="81" t="s">
        <v>181</v>
      </c>
      <c r="AE97" s="82"/>
    </row>
    <row r="98" spans="1:31" s="14" customFormat="1" ht="18.95" customHeight="1">
      <c r="A98" s="28"/>
      <c r="B98" s="14">
        <v>2</v>
      </c>
      <c r="C98" s="44">
        <v>44958</v>
      </c>
      <c r="D98" s="19">
        <f t="shared" si="26"/>
        <v>42300</v>
      </c>
      <c r="E98" s="19">
        <f t="shared" si="22"/>
        <v>14382</v>
      </c>
      <c r="F98" s="52">
        <f t="shared" si="14"/>
        <v>4250</v>
      </c>
      <c r="G98" s="188">
        <f t="shared" si="6"/>
        <v>7935</v>
      </c>
      <c r="H98" s="52">
        <f t="shared" si="14"/>
        <v>420</v>
      </c>
      <c r="I98" s="19">
        <f t="shared" si="7"/>
        <v>0</v>
      </c>
      <c r="J98" s="19">
        <f t="shared" si="8"/>
        <v>0</v>
      </c>
      <c r="K98" s="19">
        <f t="shared" si="8"/>
        <v>0</v>
      </c>
      <c r="L98" s="19">
        <f t="shared" si="9"/>
        <v>0</v>
      </c>
      <c r="M98" s="19">
        <f t="shared" si="16"/>
        <v>1200</v>
      </c>
      <c r="N98" s="19"/>
      <c r="O98" s="20">
        <f t="shared" si="10"/>
        <v>70487</v>
      </c>
      <c r="P98" s="19">
        <f t="shared" si="11"/>
        <v>5668</v>
      </c>
      <c r="Q98" s="189">
        <f t="shared" si="12"/>
        <v>7935</v>
      </c>
      <c r="R98" s="19">
        <f t="shared" si="17"/>
        <v>0</v>
      </c>
      <c r="S98" s="19">
        <f t="shared" si="18"/>
        <v>0</v>
      </c>
      <c r="T98" s="19">
        <f t="shared" si="19"/>
        <v>0</v>
      </c>
      <c r="U98" s="137">
        <f t="shared" si="24"/>
        <v>2000</v>
      </c>
      <c r="V98" s="19">
        <f t="shared" si="13"/>
        <v>0</v>
      </c>
      <c r="W98" s="19">
        <f t="shared" si="13"/>
        <v>0</v>
      </c>
      <c r="X98" s="19">
        <f t="shared" si="25"/>
        <v>5000</v>
      </c>
      <c r="Y98" s="19"/>
      <c r="Z98" s="21">
        <f t="shared" si="2"/>
        <v>20603</v>
      </c>
      <c r="AA98" s="22">
        <f t="shared" si="3"/>
        <v>49884</v>
      </c>
      <c r="AB98" s="45"/>
      <c r="AC98" s="87"/>
      <c r="AD98" s="81" t="s">
        <v>182</v>
      </c>
      <c r="AE98" s="82"/>
    </row>
    <row r="99" spans="1:31" s="14" customFormat="1" ht="18.95" customHeight="1">
      <c r="A99" s="28"/>
      <c r="C99" s="46" t="s">
        <v>37</v>
      </c>
      <c r="D99" s="19"/>
      <c r="E99" s="19">
        <f>(ROUND(34%*D87,0)-ROUND(31%*D87,0))*5</f>
        <v>6165</v>
      </c>
      <c r="F99" s="19"/>
      <c r="G99" s="52">
        <f t="shared" si="6"/>
        <v>863</v>
      </c>
      <c r="H99" s="19"/>
      <c r="I99" s="19"/>
      <c r="J99" s="19"/>
      <c r="K99" s="19"/>
      <c r="L99" s="19"/>
      <c r="M99" s="19"/>
      <c r="N99" s="19"/>
      <c r="O99" s="20">
        <f t="shared" si="10"/>
        <v>7028</v>
      </c>
      <c r="P99" s="19">
        <f t="shared" si="11"/>
        <v>617</v>
      </c>
      <c r="Q99" s="19">
        <f t="shared" si="12"/>
        <v>863</v>
      </c>
      <c r="R99" s="19"/>
      <c r="S99" s="19"/>
      <c r="T99" s="19">
        <v>0</v>
      </c>
      <c r="U99" s="19"/>
      <c r="V99" s="19"/>
      <c r="W99" s="19"/>
      <c r="X99" s="19"/>
      <c r="Y99" s="19"/>
      <c r="Z99" s="21">
        <f t="shared" si="2"/>
        <v>1480</v>
      </c>
      <c r="AA99" s="22">
        <f t="shared" si="3"/>
        <v>5548</v>
      </c>
      <c r="AB99" s="45"/>
      <c r="AC99" s="82"/>
      <c r="AD99" s="81" t="s">
        <v>183</v>
      </c>
      <c r="AE99" s="82"/>
    </row>
    <row r="100" spans="1:31" s="14" customFormat="1" ht="18.95" customHeight="1">
      <c r="A100" s="28"/>
      <c r="C100" s="46" t="s">
        <v>37</v>
      </c>
      <c r="D100" s="19"/>
      <c r="E100" s="19">
        <f>(ROUND(38%*D91,0)-ROUND(34%*D91,0))*4</f>
        <v>6768</v>
      </c>
      <c r="F100" s="19"/>
      <c r="G100" s="52">
        <f t="shared" si="6"/>
        <v>948</v>
      </c>
      <c r="H100" s="19"/>
      <c r="I100" s="19"/>
      <c r="J100" s="19"/>
      <c r="K100" s="19"/>
      <c r="L100" s="19"/>
      <c r="M100" s="19"/>
      <c r="N100" s="19"/>
      <c r="O100" s="20">
        <f t="shared" si="10"/>
        <v>7716</v>
      </c>
      <c r="P100" s="19">
        <f t="shared" si="11"/>
        <v>677</v>
      </c>
      <c r="Q100" s="19">
        <f t="shared" si="12"/>
        <v>948</v>
      </c>
      <c r="R100" s="19"/>
      <c r="S100" s="19"/>
      <c r="T100" s="19"/>
      <c r="U100" s="19"/>
      <c r="V100" s="19"/>
      <c r="W100" s="19"/>
      <c r="X100" s="19"/>
      <c r="Y100" s="19"/>
      <c r="Z100" s="21">
        <f t="shared" si="2"/>
        <v>1625</v>
      </c>
      <c r="AA100" s="22">
        <f t="shared" si="3"/>
        <v>6091</v>
      </c>
      <c r="AB100" s="45"/>
      <c r="AC100" s="82"/>
      <c r="AD100" s="81" t="s">
        <v>188</v>
      </c>
      <c r="AE100" s="82"/>
    </row>
    <row r="101" spans="1:31" s="14" customFormat="1" ht="18.95" customHeight="1">
      <c r="A101" s="28"/>
      <c r="C101" s="47" t="s">
        <v>21</v>
      </c>
      <c r="D101" s="19">
        <f>IF(O2="Yes",6908,0)</f>
        <v>6908</v>
      </c>
      <c r="E101" s="19"/>
      <c r="F101" s="19"/>
      <c r="G101" s="187"/>
      <c r="H101" s="19"/>
      <c r="I101" s="19"/>
      <c r="J101" s="19"/>
      <c r="K101" s="19"/>
      <c r="L101" s="19"/>
      <c r="M101" s="19"/>
      <c r="N101" s="19"/>
      <c r="O101" s="20">
        <f t="shared" si="10"/>
        <v>6908</v>
      </c>
      <c r="P101" s="19"/>
      <c r="Q101" s="19"/>
      <c r="R101" s="19"/>
      <c r="S101" s="19"/>
      <c r="T101" s="19"/>
      <c r="U101" s="19"/>
      <c r="V101" s="19"/>
      <c r="W101" s="19"/>
      <c r="X101" s="19"/>
      <c r="Y101" s="19"/>
      <c r="Z101" s="21">
        <f t="shared" si="2"/>
        <v>0</v>
      </c>
      <c r="AA101" s="22">
        <f t="shared" si="3"/>
        <v>6908</v>
      </c>
      <c r="AB101" s="45"/>
      <c r="AC101" s="82"/>
      <c r="AD101" s="81" t="s">
        <v>184</v>
      </c>
      <c r="AE101" s="82"/>
    </row>
    <row r="102" spans="1:31" s="14" customFormat="1" ht="18.95" customHeight="1">
      <c r="A102" s="28"/>
      <c r="C102" s="48" t="s">
        <v>22</v>
      </c>
      <c r="D102" s="19"/>
      <c r="E102" s="19"/>
      <c r="F102" s="19"/>
      <c r="G102" s="187"/>
      <c r="H102" s="19"/>
      <c r="I102" s="19"/>
      <c r="J102" s="19"/>
      <c r="K102" s="19"/>
      <c r="L102" s="19"/>
      <c r="M102" s="19"/>
      <c r="N102" s="19"/>
      <c r="O102" s="20">
        <f t="shared" si="10"/>
        <v>0</v>
      </c>
      <c r="P102" s="19"/>
      <c r="Q102" s="19"/>
      <c r="R102" s="19"/>
      <c r="S102" s="19"/>
      <c r="T102" s="19"/>
      <c r="U102" s="19"/>
      <c r="V102" s="19"/>
      <c r="W102" s="19"/>
      <c r="X102" s="19"/>
      <c r="Y102" s="19"/>
      <c r="Z102" s="21">
        <f t="shared" si="2"/>
        <v>0</v>
      </c>
      <c r="AA102" s="22">
        <f t="shared" si="3"/>
        <v>0</v>
      </c>
      <c r="AB102" s="45"/>
      <c r="AC102" s="82"/>
      <c r="AD102" s="81" t="s">
        <v>185</v>
      </c>
      <c r="AE102" s="82"/>
    </row>
    <row r="103" spans="1:31" s="14" customFormat="1" ht="18.95" customHeight="1">
      <c r="A103" s="28"/>
      <c r="C103" s="48" t="s">
        <v>32</v>
      </c>
      <c r="D103" s="19"/>
      <c r="E103" s="19"/>
      <c r="F103" s="19"/>
      <c r="G103" s="187"/>
      <c r="H103" s="19"/>
      <c r="I103" s="19"/>
      <c r="J103" s="19"/>
      <c r="K103" s="19"/>
      <c r="L103" s="19"/>
      <c r="M103" s="19"/>
      <c r="N103" s="19"/>
      <c r="O103" s="20">
        <f t="shared" si="10"/>
        <v>0</v>
      </c>
      <c r="P103" s="19"/>
      <c r="Q103" s="19"/>
      <c r="R103" s="19"/>
      <c r="S103" s="19"/>
      <c r="T103" s="19"/>
      <c r="U103" s="19"/>
      <c r="V103" s="19"/>
      <c r="W103" s="19"/>
      <c r="X103" s="19"/>
      <c r="Y103" s="19"/>
      <c r="Z103" s="21">
        <f t="shared" si="2"/>
        <v>0</v>
      </c>
      <c r="AA103" s="22">
        <f t="shared" si="3"/>
        <v>0</v>
      </c>
      <c r="AB103" s="45"/>
      <c r="AC103" s="82"/>
      <c r="AD103" s="81" t="s">
        <v>186</v>
      </c>
      <c r="AE103" s="82"/>
    </row>
    <row r="104" spans="1:31" s="14" customFormat="1" ht="18.95" customHeight="1">
      <c r="A104" s="28"/>
      <c r="C104" s="48" t="s">
        <v>33</v>
      </c>
      <c r="D104" s="19"/>
      <c r="E104" s="19"/>
      <c r="F104" s="19"/>
      <c r="G104" s="187"/>
      <c r="H104" s="19"/>
      <c r="I104" s="19"/>
      <c r="J104" s="19"/>
      <c r="K104" s="19"/>
      <c r="L104" s="19"/>
      <c r="M104" s="19"/>
      <c r="N104" s="19"/>
      <c r="O104" s="20">
        <f t="shared" si="10"/>
        <v>0</v>
      </c>
      <c r="P104" s="19"/>
      <c r="Q104" s="19"/>
      <c r="R104" s="19"/>
      <c r="S104" s="19"/>
      <c r="T104" s="19"/>
      <c r="U104" s="19"/>
      <c r="V104" s="19"/>
      <c r="W104" s="19"/>
      <c r="X104" s="19"/>
      <c r="Y104" s="19"/>
      <c r="Z104" s="21">
        <f t="shared" si="2"/>
        <v>0</v>
      </c>
      <c r="AA104" s="22">
        <f t="shared" si="3"/>
        <v>0</v>
      </c>
      <c r="AB104" s="45"/>
      <c r="AC104" s="82"/>
      <c r="AD104" s="81" t="s">
        <v>187</v>
      </c>
      <c r="AE104" s="82"/>
    </row>
    <row r="105" spans="1:31" s="14" customFormat="1" ht="18.95" customHeight="1">
      <c r="A105" s="28"/>
      <c r="C105" s="48" t="s">
        <v>24</v>
      </c>
      <c r="D105" s="19"/>
      <c r="E105" s="19"/>
      <c r="F105" s="19"/>
      <c r="G105" s="187"/>
      <c r="H105" s="19"/>
      <c r="I105" s="19"/>
      <c r="J105" s="19"/>
      <c r="K105" s="19"/>
      <c r="L105" s="19"/>
      <c r="M105" s="19"/>
      <c r="N105" s="19"/>
      <c r="O105" s="20">
        <f t="shared" si="10"/>
        <v>0</v>
      </c>
      <c r="P105" s="19"/>
      <c r="Q105" s="19"/>
      <c r="R105" s="19"/>
      <c r="S105" s="19"/>
      <c r="T105" s="19"/>
      <c r="U105" s="19"/>
      <c r="V105" s="19"/>
      <c r="W105" s="19"/>
      <c r="X105" s="19"/>
      <c r="Y105" s="19"/>
      <c r="Z105" s="21">
        <f t="shared" si="2"/>
        <v>0</v>
      </c>
      <c r="AA105" s="22">
        <f t="shared" si="3"/>
        <v>0</v>
      </c>
      <c r="AB105" s="45"/>
      <c r="AC105" s="82"/>
      <c r="AD105" s="81"/>
      <c r="AE105" s="82"/>
    </row>
    <row r="106" spans="1:31" s="15" customFormat="1" ht="70.5" customHeight="1" thickBot="1">
      <c r="A106" s="29"/>
      <c r="C106" s="49" t="s">
        <v>18</v>
      </c>
      <c r="D106" s="50">
        <f t="shared" ref="D106:AA106" si="27">SUM(D87:D105)</f>
        <v>509708</v>
      </c>
      <c r="E106" s="50">
        <f t="shared" si="27"/>
        <v>180186</v>
      </c>
      <c r="F106" s="50">
        <f t="shared" si="27"/>
        <v>51000</v>
      </c>
      <c r="G106" s="50">
        <f t="shared" si="27"/>
        <v>95615</v>
      </c>
      <c r="H106" s="50">
        <f t="shared" si="27"/>
        <v>5040</v>
      </c>
      <c r="I106" s="50">
        <f t="shared" si="27"/>
        <v>0</v>
      </c>
      <c r="J106" s="50">
        <f t="shared" si="27"/>
        <v>0</v>
      </c>
      <c r="K106" s="50">
        <f t="shared" si="27"/>
        <v>0</v>
      </c>
      <c r="L106" s="50">
        <f t="shared" si="27"/>
        <v>0</v>
      </c>
      <c r="M106" s="50">
        <f t="shared" si="27"/>
        <v>14400</v>
      </c>
      <c r="N106" s="50">
        <f t="shared" si="27"/>
        <v>0</v>
      </c>
      <c r="O106" s="50">
        <f t="shared" si="27"/>
        <v>855949</v>
      </c>
      <c r="P106" s="50">
        <f t="shared" si="27"/>
        <v>68297</v>
      </c>
      <c r="Q106" s="50">
        <f t="shared" si="27"/>
        <v>95615</v>
      </c>
      <c r="R106" s="50">
        <f t="shared" si="27"/>
        <v>0</v>
      </c>
      <c r="S106" s="50">
        <f t="shared" si="27"/>
        <v>0</v>
      </c>
      <c r="T106" s="50">
        <f t="shared" si="27"/>
        <v>0</v>
      </c>
      <c r="U106" s="50">
        <f t="shared" si="27"/>
        <v>24000</v>
      </c>
      <c r="V106" s="50">
        <f t="shared" si="27"/>
        <v>0</v>
      </c>
      <c r="W106" s="50">
        <f t="shared" si="27"/>
        <v>0</v>
      </c>
      <c r="X106" s="50">
        <f t="shared" si="27"/>
        <v>60000</v>
      </c>
      <c r="Y106" s="50">
        <f t="shared" si="27"/>
        <v>0</v>
      </c>
      <c r="Z106" s="50">
        <f t="shared" si="27"/>
        <v>247912</v>
      </c>
      <c r="AA106" s="50">
        <f t="shared" si="27"/>
        <v>608037</v>
      </c>
      <c r="AB106" s="51"/>
      <c r="AC106" s="83"/>
      <c r="AD106" s="83"/>
      <c r="AE106" s="83"/>
    </row>
    <row r="107" spans="1:31" s="7" customFormat="1">
      <c r="A107" s="30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  <c r="AB107" s="4"/>
      <c r="AC107" s="84"/>
      <c r="AD107" s="84"/>
      <c r="AE107" s="84"/>
    </row>
    <row r="108" spans="1:31" s="7" customFormat="1">
      <c r="A108" s="30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  <c r="AB108" s="4"/>
      <c r="AC108" s="84"/>
      <c r="AD108" s="84"/>
      <c r="AE108" s="84"/>
    </row>
    <row r="109" spans="1:31" s="7" customFormat="1">
      <c r="A109" s="30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  <c r="AB109" s="4"/>
      <c r="AC109" s="84"/>
      <c r="AD109" s="84"/>
      <c r="AE109" s="84"/>
    </row>
    <row r="110" spans="1:31"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3"/>
    </row>
    <row r="111" spans="1:31">
      <c r="C111" s="3"/>
      <c r="D111" s="17" t="s">
        <v>242</v>
      </c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17" t="s">
        <v>19</v>
      </c>
      <c r="AB111" s="3"/>
    </row>
    <row r="112" spans="1:31"/>
    <row r="113" spans="3:28">
      <c r="C113" s="195"/>
      <c r="D113" s="195"/>
      <c r="E113" s="195"/>
      <c r="F113" s="195"/>
      <c r="G113" s="195"/>
      <c r="H113" s="195"/>
      <c r="I113" s="195"/>
      <c r="J113" s="195"/>
      <c r="K113" s="195"/>
      <c r="L113" s="195"/>
      <c r="M113" s="195"/>
      <c r="N113" s="195"/>
      <c r="O113" s="195"/>
      <c r="P113" s="195"/>
      <c r="Q113" s="195"/>
      <c r="R113" s="195"/>
      <c r="S113" s="195"/>
      <c r="T113" s="195"/>
      <c r="U113" s="195"/>
      <c r="V113" s="195"/>
      <c r="W113" s="195"/>
      <c r="X113" s="195"/>
      <c r="Y113" s="195"/>
      <c r="Z113" s="195"/>
      <c r="AA113" s="195"/>
      <c r="AB113" s="195"/>
    </row>
    <row r="114" spans="3:28" hidden="1"/>
    <row r="115" spans="3:28" hidden="1"/>
    <row r="116" spans="3:28" hidden="1"/>
    <row r="117" spans="3:28" hidden="1"/>
    <row r="118" spans="3:28" hidden="1"/>
    <row r="119" spans="3:28" hidden="1"/>
    <row r="120" spans="3:28" hidden="1"/>
    <row r="121" spans="3:28" hidden="1"/>
    <row r="122" spans="3:28" hidden="1"/>
    <row r="123" spans="3:28" hidden="1"/>
    <row r="124" spans="3:28" hidden="1"/>
    <row r="125" spans="3:28" hidden="1"/>
    <row r="126" spans="3:28" hidden="1"/>
    <row r="127" spans="3:28" hidden="1"/>
    <row r="128" spans="3:28" hidden="1"/>
    <row r="129" hidden="1"/>
    <row r="130" hidden="1"/>
    <row r="131" hidden="1"/>
    <row r="132" hidden="1"/>
    <row r="133" hidden="1"/>
    <row r="134" hidden="1"/>
    <row r="135" hidden="1"/>
    <row r="136" hidden="1"/>
    <row r="137" hidden="1"/>
    <row r="138" hidden="1"/>
    <row r="139" hidden="1"/>
    <row r="140" hidden="1"/>
    <row r="141" hidden="1"/>
    <row r="142" hidden="1"/>
    <row r="143" hidden="1"/>
    <row r="144" hidden="1"/>
    <row r="145" hidden="1"/>
    <row r="146" hidden="1"/>
    <row r="147" hidden="1"/>
    <row r="148" hidden="1"/>
    <row r="149" hidden="1"/>
    <row r="150" hidden="1"/>
    <row r="151" hidden="1"/>
    <row r="152" hidden="1"/>
    <row r="153" hidden="1"/>
    <row r="154" hidden="1"/>
    <row r="155" hidden="1"/>
    <row r="156" hidden="1"/>
    <row r="157" hidden="1"/>
    <row r="158" hidden="1"/>
    <row r="159" hidden="1"/>
    <row r="160" hidden="1"/>
    <row r="161" hidden="1"/>
    <row r="162" hidden="1"/>
    <row r="163" hidden="1"/>
    <row r="164" hidden="1"/>
    <row r="165" hidden="1"/>
    <row r="166" hidden="1"/>
    <row r="167" hidden="1"/>
    <row r="168" hidden="1"/>
    <row r="169" hidden="1"/>
    <row r="170" hidden="1"/>
    <row r="171" hidden="1"/>
    <row r="172" hidden="1"/>
    <row r="173" hidden="1"/>
    <row r="174" hidden="1"/>
    <row r="175" hidden="1"/>
    <row r="176" hidden="1"/>
    <row r="177" hidden="1"/>
    <row r="178" hidden="1"/>
    <row r="179" hidden="1"/>
    <row r="180" hidden="1"/>
    <row r="181" hidden="1"/>
    <row r="182" hidden="1"/>
    <row r="183" hidden="1"/>
    <row r="184" hidden="1"/>
    <row r="185" hidden="1"/>
    <row r="186" hidden="1"/>
    <row r="187" hidden="1"/>
    <row r="188" hidden="1"/>
    <row r="189" hidden="1"/>
    <row r="190" hidden="1"/>
    <row r="191" hidden="1"/>
    <row r="192" hidden="1"/>
    <row r="193" hidden="1"/>
    <row r="194" hidden="1"/>
    <row r="195" hidden="1"/>
    <row r="196" hidden="1"/>
    <row r="197" hidden="1"/>
    <row r="198" hidden="1"/>
    <row r="199" hidden="1"/>
    <row r="200" hidden="1"/>
    <row r="201" hidden="1"/>
    <row r="202" hidden="1"/>
    <row r="203" hidden="1"/>
    <row r="204" hidden="1"/>
    <row r="205" hidden="1"/>
    <row r="206" hidden="1"/>
    <row r="207" hidden="1"/>
    <row r="208" hidden="1"/>
    <row r="209" hidden="1"/>
    <row r="210" hidden="1"/>
    <row r="211" hidden="1"/>
    <row r="212" hidden="1"/>
    <row r="213" hidden="1"/>
    <row r="214" hidden="1"/>
    <row r="215" hidden="1"/>
    <row r="216" hidden="1"/>
    <row r="217" hidden="1"/>
    <row r="218" hidden="1"/>
    <row r="219" hidden="1"/>
    <row r="220" hidden="1"/>
    <row r="221" hidden="1"/>
    <row r="222" hidden="1"/>
    <row r="223" hidden="1"/>
    <row r="224" hidden="1"/>
    <row r="225" hidden="1"/>
    <row r="226" hidden="1"/>
    <row r="227" hidden="1"/>
    <row r="228" hidden="1"/>
    <row r="229" hidden="1"/>
    <row r="230" hidden="1"/>
    <row r="231" hidden="1"/>
    <row r="232" hidden="1"/>
    <row r="233" hidden="1"/>
    <row r="234" hidden="1"/>
    <row r="235" hidden="1"/>
    <row r="236" hidden="1"/>
    <row r="237" hidden="1"/>
    <row r="238" hidden="1"/>
    <row r="239" hidden="1"/>
    <row r="240" hidden="1"/>
    <row r="241" hidden="1"/>
    <row r="242" hidden="1"/>
    <row r="243" hidden="1"/>
    <row r="244" hidden="1"/>
    <row r="245" hidden="1"/>
    <row r="246" hidden="1"/>
    <row r="247" hidden="1"/>
    <row r="248" hidden="1"/>
    <row r="249" hidden="1"/>
    <row r="250" hidden="1"/>
    <row r="251" hidden="1"/>
    <row r="252" hidden="1"/>
    <row r="253" hidden="1"/>
    <row r="254" hidden="1"/>
    <row r="255" hidden="1"/>
    <row r="256" hidden="1"/>
    <row r="257" hidden="1"/>
    <row r="258" hidden="1"/>
    <row r="259" hidden="1"/>
    <row r="260" hidden="1"/>
    <row r="261" hidden="1"/>
    <row r="262" hidden="1"/>
    <row r="263" hidden="1"/>
    <row r="264" hidden="1"/>
    <row r="265" hidden="1"/>
    <row r="266" hidden="1"/>
    <row r="267" hidden="1"/>
    <row r="268" hidden="1"/>
    <row r="269" hidden="1"/>
    <row r="270" hidden="1"/>
    <row r="271" hidden="1"/>
    <row r="272" hidden="1"/>
    <row r="273" hidden="1"/>
    <row r="274" hidden="1"/>
    <row r="275" hidden="1"/>
    <row r="276" hidden="1"/>
    <row r="277" hidden="1"/>
    <row r="278" hidden="1"/>
    <row r="279" hidden="1"/>
    <row r="280" hidden="1"/>
    <row r="281" hidden="1"/>
    <row r="282" hidden="1"/>
    <row r="283" hidden="1"/>
    <row r="284" hidden="1"/>
    <row r="285" hidden="1"/>
    <row r="286" hidden="1"/>
    <row r="287" hidden="1"/>
    <row r="288" hidden="1"/>
    <row r="289" hidden="1"/>
    <row r="290" hidden="1"/>
    <row r="291" hidden="1"/>
    <row r="292" hidden="1"/>
    <row r="293" hidden="1"/>
    <row r="294" hidden="1"/>
    <row r="295" hidden="1"/>
    <row r="296" hidden="1"/>
    <row r="297" hidden="1"/>
    <row r="298" hidden="1"/>
    <row r="299" hidden="1"/>
    <row r="300" hidden="1"/>
    <row r="301" hidden="1"/>
    <row r="302" hidden="1"/>
    <row r="303" hidden="1"/>
    <row r="304" hidden="1"/>
    <row r="305" hidden="1"/>
    <row r="306" hidden="1"/>
    <row r="307" hidden="1"/>
    <row r="308" hidden="1"/>
    <row r="309" hidden="1"/>
    <row r="310" hidden="1"/>
    <row r="311" hidden="1"/>
    <row r="312" hidden="1"/>
    <row r="313" hidden="1"/>
    <row r="314" hidden="1"/>
    <row r="315" hidden="1"/>
    <row r="316" hidden="1"/>
    <row r="317" hidden="1"/>
    <row r="318" hidden="1"/>
    <row r="319" hidden="1"/>
    <row r="320" hidden="1"/>
    <row r="321" hidden="1"/>
    <row r="322" hidden="1"/>
    <row r="323" hidden="1"/>
    <row r="324" hidden="1"/>
    <row r="325" hidden="1"/>
    <row r="326" hidden="1"/>
    <row r="327" hidden="1"/>
    <row r="328" hidden="1"/>
    <row r="329" hidden="1"/>
    <row r="330" hidden="1"/>
    <row r="331" hidden="1"/>
    <row r="332" hidden="1"/>
    <row r="333" hidden="1"/>
    <row r="334" hidden="1"/>
    <row r="335" hidden="1"/>
    <row r="336" hidden="1"/>
    <row r="337" hidden="1"/>
    <row r="338" hidden="1"/>
    <row r="339" hidden="1"/>
    <row r="340" hidden="1"/>
    <row r="341" hidden="1"/>
    <row r="342" hidden="1"/>
    <row r="343" hidden="1"/>
    <row r="344" hidden="1"/>
    <row r="345" hidden="1"/>
    <row r="346" hidden="1"/>
    <row r="347" hidden="1"/>
    <row r="348" hidden="1"/>
    <row r="349" hidden="1"/>
    <row r="350" hidden="1"/>
    <row r="351" hidden="1"/>
    <row r="352" hidden="1"/>
    <row r="353" hidden="1"/>
    <row r="354" hidden="1"/>
    <row r="355" hidden="1"/>
    <row r="356" hidden="1"/>
    <row r="357" hidden="1"/>
    <row r="358" hidden="1"/>
    <row r="359" hidden="1"/>
    <row r="360" hidden="1"/>
    <row r="361" hidden="1"/>
    <row r="362" hidden="1"/>
    <row r="363" hidden="1"/>
    <row r="364" hidden="1"/>
    <row r="365" hidden="1"/>
    <row r="366" hidden="1"/>
    <row r="367" hidden="1"/>
    <row r="368" hidden="1"/>
    <row r="369" hidden="1"/>
    <row r="370" hidden="1"/>
    <row r="371" hidden="1"/>
    <row r="372" hidden="1"/>
    <row r="373" hidden="1"/>
    <row r="374" hidden="1"/>
    <row r="375" hidden="1"/>
    <row r="376" hidden="1"/>
    <row r="377" hidden="1"/>
    <row r="378" hidden="1"/>
    <row r="379" hidden="1"/>
    <row r="380" hidden="1"/>
    <row r="381" hidden="1"/>
    <row r="382" hidden="1"/>
    <row r="383" hidden="1"/>
    <row r="384" hidden="1"/>
    <row r="385" hidden="1"/>
    <row r="386" hidden="1"/>
    <row r="387" hidden="1"/>
    <row r="388" hidden="1"/>
    <row r="389" hidden="1"/>
    <row r="390" hidden="1"/>
    <row r="391" hidden="1"/>
    <row r="392" hidden="1"/>
    <row r="393" hidden="1"/>
    <row r="394" hidden="1"/>
    <row r="395" hidden="1"/>
    <row r="396" hidden="1"/>
    <row r="397" hidden="1"/>
    <row r="398" hidden="1"/>
    <row r="399" hidden="1"/>
    <row r="400" hidden="1"/>
    <row r="401" hidden="1"/>
    <row r="402" hidden="1"/>
    <row r="403" hidden="1"/>
    <row r="404" hidden="1"/>
    <row r="405" hidden="1"/>
    <row r="406" hidden="1"/>
    <row r="407" hidden="1"/>
    <row r="408" hidden="1"/>
    <row r="409" hidden="1"/>
    <row r="410" hidden="1"/>
    <row r="411" hidden="1"/>
    <row r="412" hidden="1"/>
    <row r="413" hidden="1"/>
    <row r="414" hidden="1"/>
    <row r="415" hidden="1"/>
    <row r="416" hidden="1"/>
    <row r="417" hidden="1"/>
    <row r="418" hidden="1"/>
    <row r="419" hidden="1"/>
    <row r="420" hidden="1"/>
    <row r="421" hidden="1"/>
    <row r="422" hidden="1"/>
    <row r="423" hidden="1"/>
    <row r="424" hidden="1"/>
    <row r="425" hidden="1"/>
    <row r="426" hidden="1"/>
    <row r="427" hidden="1"/>
    <row r="428" hidden="1"/>
    <row r="429" hidden="1"/>
    <row r="430" hidden="1"/>
    <row r="431" hidden="1"/>
    <row r="432" hidden="1"/>
    <row r="433" hidden="1"/>
    <row r="434" hidden="1"/>
    <row r="435" hidden="1"/>
    <row r="436" hidden="1"/>
    <row r="437" hidden="1"/>
    <row r="438" hidden="1"/>
    <row r="439" hidden="1"/>
    <row r="440" hidden="1"/>
    <row r="441" hidden="1"/>
    <row r="442" hidden="1"/>
    <row r="443" hidden="1"/>
    <row r="444" hidden="1"/>
    <row r="445" hidden="1"/>
    <row r="446" hidden="1"/>
    <row r="447" hidden="1"/>
    <row r="448" hidden="1"/>
    <row r="449" hidden="1"/>
    <row r="450" hidden="1"/>
    <row r="451" hidden="1"/>
    <row r="452" hidden="1"/>
    <row r="453" hidden="1"/>
    <row r="454" hidden="1"/>
    <row r="455" hidden="1"/>
    <row r="456" hidden="1"/>
    <row r="457" hidden="1"/>
    <row r="458" hidden="1"/>
    <row r="459" hidden="1"/>
    <row r="460" hidden="1"/>
    <row r="461" hidden="1"/>
    <row r="462" hidden="1"/>
    <row r="463" hidden="1"/>
    <row r="464" hidden="1"/>
    <row r="465" hidden="1"/>
    <row r="466" hidden="1"/>
    <row r="467" hidden="1"/>
    <row r="468" hidden="1"/>
    <row r="469" hidden="1"/>
    <row r="470" hidden="1"/>
    <row r="471" hidden="1"/>
    <row r="472" hidden="1"/>
    <row r="473" hidden="1"/>
    <row r="474" hidden="1"/>
    <row r="475" hidden="1"/>
    <row r="476" hidden="1"/>
    <row r="477" hidden="1"/>
    <row r="478" hidden="1"/>
    <row r="479" hidden="1"/>
    <row r="480" hidden="1"/>
    <row r="481" hidden="1"/>
    <row r="482" hidden="1"/>
    <row r="483" hidden="1"/>
    <row r="484" hidden="1"/>
    <row r="485" hidden="1"/>
    <row r="486" hidden="1"/>
    <row r="487" hidden="1"/>
    <row r="488" hidden="1"/>
    <row r="489" hidden="1"/>
    <row r="490" hidden="1"/>
    <row r="491" hidden="1"/>
    <row r="492" hidden="1"/>
    <row r="493" hidden="1"/>
    <row r="494" hidden="1"/>
    <row r="495" hidden="1"/>
    <row r="496" hidden="1"/>
    <row r="497" hidden="1"/>
    <row r="498" hidden="1"/>
    <row r="499" hidden="1"/>
    <row r="500" hidden="1"/>
    <row r="501" hidden="1"/>
    <row r="502" hidden="1"/>
    <row r="503" hidden="1"/>
    <row r="504" hidden="1"/>
    <row r="505" hidden="1"/>
    <row r="506" hidden="1"/>
    <row r="507" hidden="1"/>
    <row r="508" hidden="1"/>
    <row r="509" hidden="1"/>
    <row r="510" hidden="1"/>
    <row r="511" hidden="1"/>
    <row r="512" hidden="1"/>
    <row r="513" hidden="1"/>
    <row r="514" hidden="1"/>
    <row r="515" hidden="1"/>
    <row r="516" hidden="1"/>
    <row r="517" hidden="1"/>
    <row r="518" hidden="1"/>
    <row r="519" hidden="1"/>
    <row r="520" hidden="1"/>
    <row r="521" hidden="1"/>
    <row r="522" hidden="1"/>
    <row r="523" hidden="1"/>
    <row r="524" hidden="1"/>
    <row r="525" hidden="1"/>
    <row r="526" hidden="1"/>
    <row r="527" hidden="1"/>
    <row r="528" hidden="1"/>
    <row r="529" hidden="1"/>
    <row r="530" hidden="1"/>
    <row r="531" hidden="1"/>
    <row r="532" hidden="1"/>
    <row r="533" hidden="1"/>
    <row r="534" hidden="1"/>
    <row r="535" hidden="1"/>
    <row r="536" hidden="1"/>
    <row r="537" hidden="1"/>
    <row r="538" hidden="1"/>
    <row r="539" hidden="1"/>
    <row r="540" hidden="1"/>
    <row r="541" hidden="1"/>
    <row r="542" hidden="1"/>
    <row r="543" hidden="1"/>
    <row r="544" hidden="1"/>
    <row r="545" hidden="1"/>
    <row r="546" hidden="1"/>
    <row r="547" hidden="1"/>
    <row r="548" hidden="1"/>
    <row r="549" hidden="1"/>
    <row r="550" hidden="1"/>
    <row r="551" hidden="1"/>
    <row r="552" hidden="1"/>
    <row r="553" hidden="1"/>
    <row r="554" hidden="1"/>
    <row r="555" hidden="1"/>
    <row r="556" hidden="1"/>
    <row r="557" hidden="1"/>
    <row r="558" hidden="1"/>
    <row r="559" hidden="1"/>
    <row r="560" hidden="1"/>
    <row r="561" hidden="1"/>
    <row r="562" hidden="1"/>
    <row r="563" hidden="1"/>
    <row r="564" hidden="1"/>
    <row r="565" hidden="1"/>
    <row r="566" hidden="1"/>
    <row r="567" hidden="1"/>
    <row r="568" hidden="1"/>
    <row r="569" hidden="1"/>
    <row r="570" hidden="1"/>
    <row r="571" hidden="1"/>
    <row r="572" hidden="1"/>
    <row r="573" hidden="1"/>
    <row r="574" hidden="1"/>
    <row r="575" hidden="1"/>
    <row r="576" hidden="1"/>
    <row r="577" hidden="1"/>
    <row r="578" hidden="1"/>
    <row r="579" hidden="1"/>
    <row r="580" hidden="1"/>
    <row r="581" hidden="1"/>
    <row r="582" hidden="1"/>
    <row r="583" hidden="1"/>
    <row r="584" hidden="1"/>
    <row r="585" hidden="1"/>
    <row r="586" hidden="1"/>
    <row r="587" hidden="1"/>
    <row r="588" hidden="1"/>
    <row r="589" hidden="1"/>
    <row r="590" hidden="1"/>
    <row r="591" hidden="1"/>
    <row r="592" hidden="1"/>
    <row r="593" hidden="1"/>
    <row r="594" hidden="1"/>
    <row r="595" hidden="1"/>
    <row r="596" hidden="1"/>
    <row r="597" hidden="1"/>
    <row r="598" hidden="1"/>
    <row r="599" hidden="1"/>
    <row r="600" hidden="1"/>
    <row r="601" hidden="1"/>
    <row r="602" hidden="1"/>
    <row r="603" hidden="1"/>
    <row r="604" hidden="1"/>
    <row r="605" hidden="1"/>
    <row r="606" hidden="1"/>
    <row r="607" hidden="1"/>
    <row r="608" hidden="1"/>
    <row r="609" hidden="1"/>
    <row r="610" hidden="1"/>
    <row r="611" hidden="1"/>
    <row r="612" hidden="1"/>
    <row r="613" hidden="1"/>
    <row r="614" hidden="1"/>
    <row r="615" hidden="1"/>
    <row r="616" hidden="1"/>
    <row r="617" hidden="1"/>
    <row r="618" hidden="1"/>
    <row r="619" hidden="1"/>
    <row r="620" hidden="1"/>
    <row r="621" hidden="1"/>
    <row r="622" hidden="1"/>
    <row r="623" hidden="1"/>
    <row r="624" hidden="1"/>
    <row r="625" hidden="1"/>
    <row r="626" hidden="1"/>
    <row r="627" hidden="1"/>
    <row r="628" hidden="1"/>
    <row r="629" hidden="1"/>
    <row r="630" hidden="1"/>
    <row r="631" hidden="1"/>
    <row r="632" hidden="1"/>
    <row r="633" hidden="1"/>
    <row r="634" hidden="1"/>
    <row r="635" hidden="1"/>
    <row r="636" hidden="1"/>
    <row r="637" hidden="1"/>
    <row r="638" hidden="1"/>
    <row r="639" hidden="1"/>
    <row r="640" hidden="1"/>
    <row r="641" hidden="1"/>
    <row r="642" hidden="1"/>
    <row r="643" hidden="1"/>
    <row r="644" hidden="1"/>
    <row r="645" hidden="1"/>
    <row r="646" hidden="1"/>
    <row r="647" hidden="1"/>
    <row r="648" hidden="1"/>
    <row r="649" hidden="1"/>
    <row r="650" hidden="1"/>
    <row r="651" hidden="1"/>
    <row r="652" hidden="1"/>
    <row r="653" hidden="1"/>
    <row r="654" hidden="1"/>
    <row r="655" hidden="1"/>
    <row r="656" hidden="1"/>
    <row r="657" hidden="1"/>
    <row r="658" hidden="1"/>
    <row r="659" hidden="1"/>
    <row r="660" hidden="1"/>
    <row r="661" hidden="1"/>
    <row r="662" hidden="1"/>
    <row r="663" hidden="1"/>
    <row r="664" hidden="1"/>
    <row r="665" hidden="1"/>
    <row r="666" hidden="1"/>
    <row r="667" hidden="1"/>
    <row r="668" hidden="1"/>
    <row r="669" hidden="1"/>
    <row r="670" hidden="1"/>
    <row r="671" hidden="1"/>
    <row r="672" hidden="1"/>
    <row r="673" hidden="1"/>
    <row r="674" hidden="1"/>
    <row r="675" hidden="1"/>
    <row r="676" hidden="1"/>
    <row r="677" hidden="1"/>
    <row r="678" hidden="1"/>
    <row r="679" hidden="1"/>
    <row r="680" hidden="1"/>
    <row r="681" hidden="1"/>
    <row r="682" hidden="1"/>
    <row r="683" hidden="1"/>
    <row r="684" hidden="1"/>
    <row r="685" hidden="1"/>
    <row r="686" hidden="1"/>
    <row r="687" hidden="1"/>
    <row r="688" hidden="1"/>
    <row r="689" hidden="1"/>
    <row r="690" hidden="1"/>
    <row r="691" hidden="1"/>
    <row r="692" hidden="1"/>
    <row r="693" hidden="1"/>
    <row r="694" hidden="1"/>
    <row r="695" hidden="1"/>
    <row r="696" hidden="1"/>
    <row r="697" hidden="1"/>
    <row r="698" hidden="1"/>
    <row r="699" hidden="1"/>
    <row r="700" hidden="1"/>
    <row r="701" hidden="1"/>
    <row r="702" hidden="1"/>
    <row r="703" hidden="1"/>
    <row r="704" hidden="1"/>
    <row r="705" hidden="1"/>
    <row r="706" hidden="1"/>
    <row r="707" hidden="1"/>
    <row r="708" hidden="1"/>
    <row r="709" hidden="1"/>
    <row r="710" hidden="1"/>
    <row r="711" hidden="1"/>
    <row r="712" hidden="1"/>
    <row r="713" hidden="1"/>
    <row r="714" hidden="1"/>
    <row r="715" hidden="1"/>
    <row r="716" hidden="1"/>
    <row r="717" hidden="1"/>
    <row r="718" hidden="1"/>
    <row r="719" hidden="1"/>
    <row r="720" hidden="1"/>
    <row r="721" hidden="1"/>
    <row r="722" hidden="1"/>
    <row r="723" hidden="1"/>
    <row r="724" hidden="1"/>
    <row r="725" hidden="1"/>
    <row r="726" hidden="1"/>
    <row r="727" hidden="1"/>
    <row r="728" hidden="1"/>
    <row r="729" hidden="1"/>
    <row r="730" hidden="1"/>
    <row r="731" hidden="1"/>
    <row r="732" hidden="1"/>
    <row r="733" hidden="1"/>
    <row r="734" hidden="1"/>
    <row r="735" hidden="1"/>
    <row r="736" hidden="1"/>
    <row r="737" hidden="1"/>
    <row r="738" hidden="1"/>
    <row r="739" hidden="1"/>
    <row r="740" hidden="1"/>
    <row r="741" hidden="1"/>
    <row r="742" hidden="1"/>
    <row r="743" hidden="1"/>
    <row r="744" hidden="1"/>
    <row r="745" hidden="1"/>
    <row r="746" hidden="1"/>
    <row r="747" hidden="1"/>
    <row r="748" hidden="1"/>
    <row r="749" hidden="1"/>
    <row r="750" hidden="1"/>
    <row r="751" hidden="1"/>
    <row r="752" hidden="1"/>
    <row r="753" hidden="1"/>
    <row r="754" hidden="1"/>
    <row r="755" hidden="1"/>
    <row r="756" hidden="1"/>
    <row r="757" hidden="1"/>
    <row r="758" hidden="1"/>
    <row r="759" hidden="1"/>
    <row r="760" hidden="1"/>
    <row r="761" hidden="1"/>
    <row r="762" hidden="1"/>
    <row r="763" hidden="1"/>
    <row r="764" hidden="1"/>
    <row r="765" hidden="1"/>
    <row r="766" hidden="1"/>
    <row r="767" hidden="1"/>
    <row r="768" hidden="1"/>
    <row r="769" hidden="1"/>
    <row r="770" hidden="1"/>
    <row r="771" hidden="1"/>
    <row r="772" hidden="1"/>
    <row r="773" hidden="1"/>
    <row r="774" hidden="1"/>
    <row r="775" hidden="1"/>
    <row r="776" hidden="1"/>
    <row r="777" hidden="1"/>
    <row r="778" hidden="1"/>
    <row r="779" hidden="1"/>
    <row r="780" hidden="1"/>
    <row r="781" hidden="1"/>
    <row r="782" hidden="1"/>
    <row r="783" hidden="1"/>
    <row r="784" hidden="1"/>
    <row r="785" hidden="1"/>
    <row r="786" hidden="1"/>
    <row r="787" hidden="1"/>
    <row r="788" hidden="1"/>
    <row r="789" hidden="1"/>
    <row r="790" hidden="1"/>
    <row r="791" hidden="1"/>
    <row r="792" hidden="1"/>
    <row r="793" hidden="1"/>
    <row r="794" hidden="1"/>
    <row r="795" hidden="1"/>
    <row r="796" hidden="1"/>
    <row r="797" hidden="1"/>
    <row r="798" hidden="1"/>
    <row r="799" hidden="1"/>
    <row r="800" hidden="1"/>
    <row r="801" hidden="1"/>
    <row r="802" hidden="1"/>
    <row r="803" hidden="1"/>
    <row r="804" hidden="1"/>
    <row r="805" hidden="1"/>
    <row r="806" hidden="1"/>
    <row r="807" hidden="1"/>
    <row r="808" hidden="1"/>
    <row r="809" hidden="1"/>
    <row r="810" hidden="1"/>
    <row r="811" hidden="1"/>
    <row r="812" hidden="1"/>
    <row r="813" hidden="1"/>
    <row r="814" hidden="1"/>
    <row r="815" hidden="1"/>
    <row r="816" hidden="1"/>
    <row r="817" hidden="1"/>
    <row r="818" hidden="1"/>
    <row r="819" hidden="1"/>
    <row r="820" hidden="1"/>
    <row r="821" hidden="1"/>
    <row r="822" hidden="1"/>
    <row r="823" hidden="1"/>
    <row r="824" hidden="1"/>
    <row r="825" hidden="1"/>
    <row r="826" hidden="1"/>
    <row r="827" hidden="1"/>
    <row r="828" hidden="1"/>
    <row r="829" hidden="1"/>
    <row r="830" hidden="1"/>
    <row r="831" hidden="1"/>
    <row r="832" hidden="1"/>
    <row r="833" hidden="1"/>
    <row r="834" hidden="1"/>
    <row r="835" hidden="1"/>
    <row r="836" hidden="1"/>
    <row r="837" hidden="1"/>
    <row r="838" hidden="1"/>
    <row r="839" hidden="1"/>
    <row r="840" hidden="1"/>
    <row r="841" hidden="1"/>
    <row r="842" hidden="1"/>
    <row r="843" hidden="1"/>
    <row r="844" hidden="1"/>
    <row r="845" hidden="1"/>
    <row r="846" hidden="1"/>
    <row r="847" hidden="1"/>
    <row r="848" hidden="1"/>
    <row r="849" hidden="1"/>
    <row r="850" hidden="1"/>
    <row r="851" hidden="1"/>
    <row r="852" hidden="1"/>
    <row r="853" hidden="1"/>
    <row r="854" hidden="1"/>
    <row r="855" hidden="1"/>
    <row r="856" hidden="1"/>
    <row r="857" hidden="1"/>
    <row r="858" hidden="1"/>
    <row r="859" hidden="1"/>
    <row r="860" hidden="1"/>
    <row r="861" hidden="1"/>
    <row r="862" hidden="1"/>
    <row r="863" hidden="1"/>
    <row r="864" hidden="1"/>
    <row r="865" hidden="1"/>
    <row r="866" hidden="1"/>
    <row r="867" hidden="1"/>
    <row r="868" hidden="1"/>
    <row r="869" hidden="1"/>
    <row r="870" hidden="1"/>
    <row r="871" hidden="1"/>
    <row r="872" hidden="1"/>
    <row r="873" hidden="1"/>
    <row r="874" hidden="1"/>
    <row r="875" hidden="1"/>
    <row r="876" hidden="1"/>
    <row r="877" hidden="1"/>
    <row r="878" hidden="1"/>
    <row r="879" hidden="1"/>
    <row r="880" hidden="1"/>
    <row r="881" hidden="1"/>
    <row r="882" hidden="1"/>
    <row r="883" hidden="1"/>
    <row r="884" hidden="1"/>
    <row r="885" hidden="1"/>
    <row r="886" hidden="1"/>
    <row r="887" hidden="1"/>
    <row r="888" hidden="1"/>
    <row r="889" hidden="1"/>
    <row r="890" hidden="1"/>
    <row r="891" hidden="1"/>
    <row r="892" hidden="1"/>
    <row r="893" hidden="1"/>
    <row r="894" hidden="1"/>
    <row r="895" hidden="1"/>
    <row r="896" hidden="1"/>
    <row r="897" hidden="1"/>
    <row r="898" hidden="1"/>
    <row r="899" hidden="1"/>
    <row r="900" hidden="1"/>
    <row r="901" hidden="1"/>
    <row r="902" hidden="1"/>
    <row r="903" hidden="1"/>
    <row r="904" hidden="1"/>
    <row r="905" hidden="1"/>
    <row r="906" hidden="1"/>
    <row r="907" hidden="1"/>
    <row r="908" hidden="1"/>
    <row r="909" hidden="1"/>
    <row r="910" hidden="1"/>
    <row r="911" hidden="1"/>
    <row r="912" hidden="1"/>
    <row r="913" hidden="1"/>
    <row r="914" hidden="1"/>
    <row r="915" hidden="1"/>
    <row r="916" hidden="1"/>
    <row r="917" hidden="1"/>
    <row r="918" hidden="1"/>
    <row r="919" hidden="1"/>
    <row r="920" hidden="1"/>
    <row r="921" hidden="1"/>
    <row r="922" hidden="1"/>
    <row r="923" hidden="1"/>
    <row r="924" hidden="1"/>
    <row r="925" hidden="1"/>
    <row r="926" hidden="1"/>
    <row r="927" hidden="1"/>
    <row r="928" hidden="1"/>
    <row r="929" hidden="1"/>
    <row r="930" hidden="1"/>
    <row r="931" hidden="1"/>
    <row r="932" hidden="1"/>
    <row r="933" hidden="1"/>
    <row r="934" hidden="1"/>
    <row r="935" hidden="1"/>
    <row r="936" hidden="1"/>
    <row r="937" hidden="1"/>
    <row r="938" hidden="1"/>
    <row r="939" hidden="1"/>
    <row r="940" hidden="1"/>
    <row r="941" hidden="1"/>
    <row r="942" hidden="1"/>
    <row r="943" hidden="1"/>
    <row r="944" hidden="1"/>
    <row r="945" hidden="1"/>
    <row r="946" hidden="1"/>
    <row r="947" hidden="1"/>
    <row r="948" hidden="1"/>
    <row r="949" hidden="1"/>
    <row r="950" hidden="1"/>
    <row r="951" hidden="1"/>
    <row r="952" hidden="1"/>
    <row r="953" hidden="1"/>
    <row r="954" hidden="1"/>
    <row r="955" hidden="1"/>
    <row r="956" hidden="1"/>
    <row r="957" hidden="1"/>
    <row r="958" hidden="1"/>
    <row r="959" hidden="1"/>
    <row r="960" hidden="1"/>
    <row r="961" hidden="1"/>
    <row r="962" hidden="1"/>
    <row r="963" hidden="1"/>
    <row r="964" hidden="1"/>
    <row r="965" hidden="1"/>
    <row r="966" hidden="1"/>
    <row r="967" hidden="1"/>
    <row r="968" hidden="1"/>
    <row r="969" hidden="1"/>
    <row r="970" hidden="1"/>
    <row r="971" hidden="1"/>
    <row r="972" hidden="1"/>
    <row r="973" hidden="1"/>
    <row r="974" hidden="1"/>
    <row r="975" hidden="1"/>
    <row r="976" hidden="1"/>
    <row r="977" hidden="1"/>
    <row r="978" hidden="1"/>
    <row r="979" hidden="1"/>
    <row r="980" hidden="1"/>
    <row r="981" hidden="1"/>
    <row r="982" hidden="1"/>
    <row r="983" hidden="1"/>
    <row r="984" hidden="1"/>
    <row r="985" hidden="1"/>
    <row r="986" hidden="1"/>
    <row r="987" hidden="1"/>
    <row r="988" hidden="1"/>
    <row r="989" hidden="1"/>
    <row r="990" hidden="1"/>
    <row r="991" hidden="1"/>
    <row r="992" hidden="1"/>
    <row r="993" hidden="1"/>
    <row r="994" hidden="1"/>
    <row r="995" hidden="1"/>
    <row r="996" hidden="1"/>
    <row r="997" hidden="1"/>
    <row r="998" hidden="1"/>
    <row r="999" hidden="1"/>
    <row r="1000" hidden="1"/>
    <row r="1001" hidden="1"/>
    <row r="1002" hidden="1"/>
    <row r="1003" hidden="1"/>
    <row r="1004" hidden="1"/>
    <row r="1005" hidden="1"/>
    <row r="1006" hidden="1"/>
    <row r="1007" hidden="1"/>
    <row r="1008" hidden="1"/>
    <row r="1009" hidden="1"/>
    <row r="1010" hidden="1"/>
    <row r="1011" hidden="1"/>
    <row r="1012" hidden="1"/>
    <row r="1013" hidden="1"/>
    <row r="1014" hidden="1"/>
    <row r="1015" hidden="1"/>
    <row r="1016" hidden="1"/>
    <row r="1017" hidden="1"/>
    <row r="1018" hidden="1"/>
    <row r="1019" hidden="1"/>
    <row r="1020" hidden="1"/>
    <row r="1021" hidden="1"/>
    <row r="1022" hidden="1"/>
    <row r="1023" hidden="1"/>
    <row r="1024" hidden="1"/>
    <row r="1025" hidden="1"/>
    <row r="1026" hidden="1"/>
    <row r="1027" hidden="1"/>
    <row r="1028" hidden="1"/>
    <row r="1029" hidden="1"/>
    <row r="1030" hidden="1"/>
    <row r="1031" hidden="1"/>
    <row r="1032" hidden="1"/>
    <row r="1033" hidden="1"/>
    <row r="1034" hidden="1"/>
    <row r="1035" hidden="1"/>
    <row r="1036" hidden="1"/>
    <row r="1037" hidden="1"/>
    <row r="1038" hidden="1"/>
    <row r="1039" hidden="1"/>
    <row r="1040" hidden="1"/>
    <row r="1041" hidden="1"/>
    <row r="1042" hidden="1"/>
    <row r="1043" hidden="1"/>
    <row r="1044" hidden="1"/>
    <row r="1045" hidden="1"/>
    <row r="1046" hidden="1"/>
    <row r="1047" hidden="1"/>
    <row r="1048" hidden="1"/>
    <row r="1049" hidden="1"/>
    <row r="1050" hidden="1"/>
    <row r="1051" hidden="1"/>
    <row r="1052" hidden="1"/>
    <row r="1053" hidden="1"/>
    <row r="1054" hidden="1"/>
    <row r="1055" hidden="1"/>
    <row r="1056" hidden="1"/>
    <row r="1057" hidden="1"/>
    <row r="1058" hidden="1"/>
    <row r="1059" hidden="1"/>
    <row r="1060" hidden="1"/>
    <row r="1061" hidden="1"/>
  </sheetData>
  <sheetProtection password="FC12" sheet="1" objects="1" scenarios="1"/>
  <customSheetViews>
    <customSheetView guid="{01E6FF9C-BB30-4C32-9D09-6DB93F11503E}" scale="89" hiddenRows="1" hiddenColumns="1" topLeftCell="C1">
      <selection activeCell="AC5" sqref="AC5:AC21"/>
      <pageMargins left="0.23622047244094491" right="0.19685039370078741" top="0.59055118110236227" bottom="0.59055118110236227" header="0.51181102362204722" footer="0.51181102362204722"/>
      <pageSetup paperSize="9" scale="86" orientation="landscape" r:id="rId1"/>
      <headerFooter alignWithMargins="0"/>
    </customSheetView>
    <customSheetView guid="{483AFC7C-A53B-4837-A853-31CBC6C9ED1B}" scale="89" hiddenRows="1" hiddenColumns="1">
      <selection activeCell="T7" sqref="T6:T7"/>
      <pageMargins left="0.23622047244094491" right="0.19685039370078741" top="0.59055118110236227" bottom="0.59055118110236227" header="0.51181102362204722" footer="0.51181102362204722"/>
      <pageSetup paperSize="9" scale="86" orientation="landscape" r:id="rId2"/>
      <headerFooter alignWithMargins="0"/>
    </customSheetView>
  </customSheetViews>
  <mergeCells count="48">
    <mergeCell ref="C78:AB78"/>
    <mergeCell ref="C4:H4"/>
    <mergeCell ref="I4:K4"/>
    <mergeCell ref="X84:Z84"/>
    <mergeCell ref="T84:W84"/>
    <mergeCell ref="AA84:AB84"/>
    <mergeCell ref="AA81:AB81"/>
    <mergeCell ref="F83:K83"/>
    <mergeCell ref="R83:S83"/>
    <mergeCell ref="AA83:AB83"/>
    <mergeCell ref="T82:W82"/>
    <mergeCell ref="F81:K81"/>
    <mergeCell ref="F82:K82"/>
    <mergeCell ref="D83:E83"/>
    <mergeCell ref="F84:K84"/>
    <mergeCell ref="L84:P84"/>
    <mergeCell ref="R84:S84"/>
    <mergeCell ref="C85:O85"/>
    <mergeCell ref="P85:Z85"/>
    <mergeCell ref="AA85:AA86"/>
    <mergeCell ref="D84:E84"/>
    <mergeCell ref="AB85:AB86"/>
    <mergeCell ref="C113:AB113"/>
    <mergeCell ref="C1:AB1"/>
    <mergeCell ref="E2:H2"/>
    <mergeCell ref="I2:K2"/>
    <mergeCell ref="X2:Y2"/>
    <mergeCell ref="C3:H3"/>
    <mergeCell ref="I3:K3"/>
    <mergeCell ref="S2:V2"/>
    <mergeCell ref="L2:N2"/>
    <mergeCell ref="M3:Y4"/>
    <mergeCell ref="Z2:Z4"/>
    <mergeCell ref="L3:L4"/>
    <mergeCell ref="C79:AB79"/>
    <mergeCell ref="AA82:AB82"/>
    <mergeCell ref="C80:AB80"/>
    <mergeCell ref="T81:W81"/>
    <mergeCell ref="T83:W83"/>
    <mergeCell ref="X81:Z81"/>
    <mergeCell ref="X82:Z82"/>
    <mergeCell ref="X83:Z83"/>
    <mergeCell ref="L83:P83"/>
    <mergeCell ref="R81:S81"/>
    <mergeCell ref="R82:S82"/>
    <mergeCell ref="C81:D81"/>
    <mergeCell ref="L81:P81"/>
    <mergeCell ref="L82:P82"/>
  </mergeCells>
  <phoneticPr fontId="0" type="noConversion"/>
  <conditionalFormatting sqref="Y88:Y105 D87:X105">
    <cfRule type="cellIs" dxfId="3" priority="8" stopIfTrue="1" operator="equal">
      <formula>0</formula>
    </cfRule>
  </conditionalFormatting>
  <dataValidations count="7">
    <dataValidation type="list" allowBlank="1" showInputMessage="1" showErrorMessage="1" sqref="O2">
      <formula1>$AD$83:$AD$84</formula1>
    </dataValidation>
    <dataValidation type="list" allowBlank="1" showInputMessage="1" showErrorMessage="1" sqref="AA4">
      <formula1>$AD$2:$AD$5</formula1>
    </dataValidation>
    <dataValidation type="list" allowBlank="1" showInputMessage="1" showErrorMessage="1" sqref="AB4">
      <formula1>$AD$87:$AD$104</formula1>
    </dataValidation>
    <dataValidation type="list" allowBlank="1" showInputMessage="1" showErrorMessage="1" sqref="S2:V2">
      <formula1>$AE$81:$AE$82</formula1>
    </dataValidation>
    <dataValidation type="list" allowBlank="1" showInputMessage="1" showErrorMessage="1" sqref="I3:K3">
      <formula1>$AE$83:$AE$84</formula1>
    </dataValidation>
    <dataValidation type="list" allowBlank="1" showInputMessage="1" showErrorMessage="1" sqref="I2:K2">
      <formula1>$AE$2:$AE$3</formula1>
    </dataValidation>
    <dataValidation type="list" allowBlank="1" showInputMessage="1" showErrorMessage="1" sqref="D2">
      <formula1>$AD$81:$AD$82</formula1>
    </dataValidation>
  </dataValidations>
  <printOptions horizontalCentered="1"/>
  <pageMargins left="0.15748031496063" right="0.15748031496063" top="0.24" bottom="0.22" header="0.22" footer="0.23622047244094499"/>
  <pageSetup paperSize="9" scale="62" orientation="landscape" r:id="rId3"/>
  <headerFooter alignWithMargins="0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1">
    <tabColor rgb="FFFFFF00"/>
  </sheetPr>
  <dimension ref="A1:DR578"/>
  <sheetViews>
    <sheetView workbookViewId="0">
      <selection activeCell="A2" sqref="A2:F2"/>
    </sheetView>
  </sheetViews>
  <sheetFormatPr defaultColWidth="0" defaultRowHeight="15.75" zeroHeight="1"/>
  <cols>
    <col min="1" max="1" width="52.7109375" style="1" customWidth="1" collapsed="1"/>
    <col min="2" max="2" width="14.42578125" style="1" customWidth="1" collapsed="1"/>
    <col min="3" max="3" width="4" style="1" customWidth="1" collapsed="1"/>
    <col min="4" max="4" width="68.28515625" style="1" customWidth="1" collapsed="1"/>
    <col min="5" max="5" width="14.42578125" style="1" customWidth="1" collapsed="1"/>
    <col min="6" max="6" width="17.5703125" style="24" customWidth="1" collapsed="1"/>
    <col min="7" max="7" width="15.140625" style="1" hidden="1" customWidth="1" collapsed="1"/>
    <col min="8" max="8" width="7.28515625" style="1" hidden="1" customWidth="1" collapsed="1"/>
    <col min="9" max="9" width="5.7109375" style="1" hidden="1" customWidth="1" collapsed="1"/>
    <col min="10" max="11" width="7.140625" style="1" hidden="1" customWidth="1" collapsed="1"/>
    <col min="12" max="12" width="7.7109375" style="1" hidden="1" customWidth="1" collapsed="1"/>
    <col min="13" max="13" width="8.28515625" style="1" hidden="1" customWidth="1" collapsed="1"/>
    <col min="14" max="14" width="7.85546875" style="1" hidden="1" customWidth="1" collapsed="1"/>
    <col min="15" max="16" width="5.140625" style="1" hidden="1" customWidth="1" collapsed="1"/>
    <col min="17" max="17" width="7.5703125" style="1" hidden="1" customWidth="1" collapsed="1"/>
    <col min="18" max="18" width="7.140625" style="1" hidden="1" customWidth="1" collapsed="1"/>
    <col min="19" max="19" width="5.140625" style="1" hidden="1" customWidth="1" collapsed="1"/>
    <col min="20" max="20" width="8.85546875" style="1" hidden="1" customWidth="1" collapsed="1"/>
    <col min="21" max="21" width="0" style="1" hidden="1" customWidth="1" collapsed="1"/>
    <col min="22" max="22" width="5.140625" style="1" hidden="1" customWidth="1" collapsed="1"/>
    <col min="23" max="23" width="5.7109375" style="1" hidden="1" customWidth="1" collapsed="1"/>
    <col min="24" max="24" width="6" style="1" hidden="1" customWidth="1" collapsed="1"/>
    <col min="25" max="25" width="8" style="1" hidden="1" customWidth="1" collapsed="1"/>
    <col min="26" max="26" width="7" style="1" hidden="1" customWidth="1" collapsed="1"/>
    <col min="27" max="27" width="5.140625" style="1" hidden="1" customWidth="1" collapsed="1"/>
    <col min="28" max="29" width="11.140625" style="1" hidden="1" customWidth="1" collapsed="1"/>
    <col min="30" max="30" width="5.28515625" style="1" hidden="1" customWidth="1" collapsed="1"/>
    <col min="31" max="31" width="8.28515625" style="1" hidden="1" customWidth="1" collapsed="1"/>
    <col min="32" max="33" width="5.28515625" style="1" hidden="1" customWidth="1" collapsed="1"/>
    <col min="34" max="34" width="8.28515625" style="1" hidden="1" customWidth="1" collapsed="1"/>
    <col min="35" max="35" width="5.140625" style="1" hidden="1" customWidth="1" collapsed="1"/>
    <col min="36" max="37" width="9.5703125" style="1" hidden="1" customWidth="1" collapsed="1"/>
    <col min="38" max="38" width="10.5703125" style="1" hidden="1" customWidth="1" collapsed="1"/>
    <col min="39" max="39" width="5.140625" style="1" hidden="1" customWidth="1" collapsed="1"/>
    <col min="40" max="40" width="7.28515625" style="1" hidden="1" customWidth="1" collapsed="1"/>
    <col min="41" max="41" width="7.7109375" style="1" hidden="1" customWidth="1" collapsed="1"/>
    <col min="42" max="42" width="5.140625" style="1" hidden="1" customWidth="1" collapsed="1"/>
    <col min="43" max="43" width="8" style="1" hidden="1" customWidth="1" collapsed="1"/>
    <col min="44" max="44" width="11.42578125" style="1" hidden="1" customWidth="1" collapsed="1"/>
    <col min="45" max="45" width="14.28515625" style="1" hidden="1" customWidth="1" collapsed="1"/>
    <col min="46" max="46" width="9" style="1" hidden="1" customWidth="1" collapsed="1"/>
    <col min="47" max="47" width="5.85546875" style="1" hidden="1" customWidth="1" collapsed="1"/>
    <col min="48" max="48" width="7.5703125" style="1" hidden="1" customWidth="1" collapsed="1"/>
    <col min="49" max="49" width="13.140625" style="1" hidden="1" customWidth="1" collapsed="1"/>
    <col min="50" max="50" width="7.5703125" style="1" hidden="1" customWidth="1" collapsed="1"/>
    <col min="51" max="51" width="13.140625" style="1" hidden="1" customWidth="1" collapsed="1"/>
    <col min="52" max="52" width="7.5703125" style="1" hidden="1" customWidth="1" collapsed="1"/>
    <col min="53" max="53" width="13.140625" style="1" hidden="1" customWidth="1" collapsed="1"/>
    <col min="54" max="54" width="7.5703125" style="1" hidden="1" customWidth="1" collapsed="1"/>
    <col min="55" max="55" width="13.140625" style="1" hidden="1" customWidth="1" collapsed="1"/>
    <col min="56" max="56" width="7.5703125" style="1" hidden="1" customWidth="1" collapsed="1"/>
    <col min="57" max="57" width="13.140625" style="1" hidden="1" customWidth="1" collapsed="1"/>
    <col min="58" max="58" width="7.5703125" style="1" hidden="1" customWidth="1" collapsed="1"/>
    <col min="59" max="59" width="13.140625" style="1" hidden="1" customWidth="1" collapsed="1"/>
    <col min="60" max="60" width="7.5703125" style="1" hidden="1" customWidth="1" collapsed="1"/>
    <col min="61" max="61" width="13.140625" style="1" hidden="1" customWidth="1" collapsed="1"/>
    <col min="62" max="62" width="7.5703125" style="1" hidden="1" customWidth="1" collapsed="1"/>
    <col min="63" max="63" width="13.140625" style="1" hidden="1" customWidth="1" collapsed="1"/>
    <col min="64" max="64" width="5.140625" style="1" hidden="1" customWidth="1" collapsed="1"/>
    <col min="65" max="65" width="7.140625" style="1" hidden="1" customWidth="1" collapsed="1"/>
    <col min="66" max="66" width="6.7109375" style="1" hidden="1" customWidth="1" collapsed="1"/>
    <col min="67" max="67" width="5.140625" style="1" hidden="1" customWidth="1" collapsed="1"/>
    <col min="68" max="69" width="7.7109375" style="1" hidden="1" customWidth="1" collapsed="1"/>
    <col min="70" max="71" width="7.28515625" style="1" hidden="1" customWidth="1" collapsed="1"/>
    <col min="72" max="72" width="9.7109375" style="1" hidden="1" customWidth="1" collapsed="1"/>
    <col min="73" max="73" width="9.28515625" style="1" hidden="1" customWidth="1" collapsed="1"/>
    <col min="74" max="74" width="7.7109375" style="1" hidden="1" customWidth="1" collapsed="1"/>
    <col min="75" max="75" width="7.85546875" style="1" hidden="1" customWidth="1" collapsed="1"/>
    <col min="76" max="76" width="9.28515625" style="1" hidden="1" customWidth="1" collapsed="1"/>
    <col min="77" max="77" width="10" style="1" hidden="1" customWidth="1" collapsed="1"/>
    <col min="78" max="78" width="7" style="1" hidden="1" customWidth="1" collapsed="1"/>
    <col min="79" max="79" width="7.5703125" style="1" hidden="1" customWidth="1" collapsed="1"/>
    <col min="80" max="80" width="9.28515625" style="1" hidden="1" customWidth="1" collapsed="1"/>
    <col min="81" max="81" width="9" style="1" hidden="1" customWidth="1" collapsed="1"/>
    <col min="82" max="82" width="7.7109375" style="1" hidden="1" customWidth="1" collapsed="1"/>
    <col min="83" max="83" width="5.140625" style="1" hidden="1" customWidth="1" collapsed="1"/>
    <col min="84" max="84" width="7.28515625" style="1" hidden="1" customWidth="1" collapsed="1"/>
    <col min="85" max="85" width="6.5703125" style="1" hidden="1" customWidth="1" collapsed="1"/>
    <col min="86" max="86" width="6.28515625" style="1" hidden="1" customWidth="1" collapsed="1"/>
    <col min="87" max="87" width="6.42578125" style="1" hidden="1" customWidth="1" collapsed="1"/>
    <col min="88" max="88" width="5.140625" style="1" hidden="1" customWidth="1" collapsed="1"/>
    <col min="89" max="89" width="6.28515625" style="1" hidden="1" customWidth="1" collapsed="1"/>
    <col min="90" max="94" width="5.28515625" style="1" hidden="1" customWidth="1" collapsed="1"/>
    <col min="95" max="95" width="5.140625" style="1" hidden="1" customWidth="1" collapsed="1"/>
    <col min="96" max="96" width="7.5703125" style="1" hidden="1" customWidth="1" collapsed="1"/>
    <col min="97" max="97" width="7.28515625" style="1" hidden="1" customWidth="1" collapsed="1"/>
    <col min="98" max="98" width="12.85546875" style="1" hidden="1" customWidth="1" collapsed="1"/>
    <col min="99" max="99" width="7.28515625" style="1" hidden="1" customWidth="1" collapsed="1"/>
    <col min="100" max="100" width="12.85546875" style="1" hidden="1" customWidth="1" collapsed="1"/>
    <col min="101" max="101" width="9.85546875" style="1" hidden="1" customWidth="1" collapsed="1"/>
    <col min="102" max="102" width="10" style="1" hidden="1" customWidth="1" collapsed="1"/>
    <col min="103" max="103" width="13.42578125" style="1" hidden="1" customWidth="1" collapsed="1"/>
    <col min="104" max="104" width="10.140625" style="1" hidden="1" customWidth="1" collapsed="1"/>
    <col min="105" max="105" width="8.42578125" style="1" hidden="1" customWidth="1" collapsed="1"/>
    <col min="106" max="106" width="13.5703125" style="1" hidden="1" customWidth="1" collapsed="1"/>
    <col min="107" max="107" width="5.140625" style="1" hidden="1" customWidth="1" collapsed="1"/>
    <col min="108" max="108" width="8" style="1" hidden="1" customWidth="1" collapsed="1"/>
    <col min="109" max="109" width="11.42578125" style="1" hidden="1" customWidth="1" collapsed="1"/>
    <col min="110" max="110" width="7.7109375" style="1" hidden="1" customWidth="1" collapsed="1"/>
    <col min="111" max="111" width="7.5703125" style="1" hidden="1" customWidth="1" collapsed="1"/>
    <col min="112" max="113" width="5.140625" style="1" hidden="1" customWidth="1" collapsed="1"/>
    <col min="114" max="114" width="14.140625" style="1" hidden="1" customWidth="1" collapsed="1"/>
    <col min="115" max="115" width="15.5703125" style="1" hidden="1" customWidth="1" collapsed="1"/>
    <col min="116" max="116" width="6.85546875" style="1" hidden="1" customWidth="1" collapsed="1"/>
    <col min="117" max="16384" width="0" style="1" hidden="1" collapsed="1"/>
  </cols>
  <sheetData>
    <row r="1" spans="1:122" ht="30.75" customHeight="1">
      <c r="A1" s="230" t="s">
        <v>137</v>
      </c>
      <c r="B1" s="230"/>
      <c r="C1" s="230"/>
      <c r="D1" s="230"/>
      <c r="E1" s="230"/>
      <c r="F1" s="230"/>
    </row>
    <row r="2" spans="1:122" ht="27.75" customHeight="1">
      <c r="A2" s="231" t="str">
        <f>Salary!L81&amp; " ,   " &amp;Salary!L83&amp;" PAN - "&amp;Salary!E83</f>
        <v xml:space="preserve">Parmanand Meghwal ,   TEACHER PAN - </v>
      </c>
      <c r="B2" s="231"/>
      <c r="C2" s="231"/>
      <c r="D2" s="231"/>
      <c r="E2" s="231"/>
      <c r="F2" s="231"/>
    </row>
    <row r="3" spans="1:122" ht="15" customHeight="1">
      <c r="A3" s="70" t="s">
        <v>119</v>
      </c>
      <c r="B3" s="40">
        <v>42600</v>
      </c>
      <c r="C3" s="132">
        <v>19</v>
      </c>
      <c r="D3" s="70" t="s">
        <v>219</v>
      </c>
      <c r="E3" s="40">
        <v>0</v>
      </c>
      <c r="F3" s="36" t="s">
        <v>35</v>
      </c>
      <c r="DR3" s="5" t="s">
        <v>7</v>
      </c>
    </row>
    <row r="4" spans="1:122">
      <c r="A4" s="71" t="s">
        <v>138</v>
      </c>
      <c r="B4" s="41">
        <v>0</v>
      </c>
      <c r="C4" s="133">
        <v>20</v>
      </c>
      <c r="D4" s="72" t="s">
        <v>220</v>
      </c>
      <c r="E4" s="41">
        <v>20000</v>
      </c>
      <c r="F4" s="36">
        <f>Salary!D106+Salary!E106</f>
        <v>689894</v>
      </c>
      <c r="DR4" s="5"/>
    </row>
    <row r="5" spans="1:122" ht="15" customHeight="1">
      <c r="A5" s="70" t="s">
        <v>147</v>
      </c>
      <c r="B5" s="40">
        <v>0</v>
      </c>
      <c r="C5" s="132">
        <v>21</v>
      </c>
      <c r="D5" s="70" t="s">
        <v>221</v>
      </c>
      <c r="E5" s="40">
        <v>0</v>
      </c>
      <c r="F5" s="37" t="s">
        <v>13</v>
      </c>
      <c r="DR5" s="5"/>
    </row>
    <row r="6" spans="1:122" ht="17.25" customHeight="1">
      <c r="A6" s="72" t="s">
        <v>122</v>
      </c>
      <c r="B6" s="41">
        <v>0</v>
      </c>
      <c r="C6" s="133">
        <v>22</v>
      </c>
      <c r="D6" s="72" t="s">
        <v>222</v>
      </c>
      <c r="E6" s="41">
        <v>0</v>
      </c>
      <c r="F6" s="37">
        <f>'Tax Old Regime'!P49</f>
        <v>364840</v>
      </c>
      <c r="DR6" s="5"/>
    </row>
    <row r="7" spans="1:122" ht="15" customHeight="1">
      <c r="A7" s="70" t="s">
        <v>121</v>
      </c>
      <c r="B7" s="40">
        <v>0</v>
      </c>
      <c r="C7" s="132">
        <v>23</v>
      </c>
      <c r="D7" s="74" t="s">
        <v>223</v>
      </c>
      <c r="E7" s="40">
        <v>50000</v>
      </c>
      <c r="F7" s="38" t="s">
        <v>20</v>
      </c>
      <c r="DR7" s="5"/>
    </row>
    <row r="8" spans="1:122" ht="15" customHeight="1">
      <c r="A8" s="73" t="s">
        <v>162</v>
      </c>
      <c r="B8" s="42">
        <v>0</v>
      </c>
      <c r="C8" s="133">
        <v>24</v>
      </c>
      <c r="D8" s="72" t="s">
        <v>204</v>
      </c>
      <c r="E8" s="42">
        <v>0</v>
      </c>
      <c r="F8" s="39">
        <f>Salary!X106</f>
        <v>60000</v>
      </c>
      <c r="DR8" s="5"/>
    </row>
    <row r="9" spans="1:122" ht="15" customHeight="1">
      <c r="A9" s="70" t="s">
        <v>120</v>
      </c>
      <c r="B9" s="40">
        <v>200000</v>
      </c>
      <c r="C9" s="132">
        <v>25</v>
      </c>
      <c r="D9" s="70" t="s">
        <v>224</v>
      </c>
      <c r="E9" s="40">
        <v>0</v>
      </c>
      <c r="F9" s="232" t="s">
        <v>29</v>
      </c>
      <c r="DR9" s="5"/>
    </row>
    <row r="10" spans="1:122" ht="15" customHeight="1">
      <c r="A10" s="73" t="s">
        <v>123</v>
      </c>
      <c r="B10" s="42">
        <v>0</v>
      </c>
      <c r="C10" s="133">
        <v>26</v>
      </c>
      <c r="D10" s="73" t="s">
        <v>225</v>
      </c>
      <c r="E10" s="42">
        <v>0</v>
      </c>
      <c r="F10" s="232"/>
      <c r="DR10" s="5" t="s">
        <v>8</v>
      </c>
    </row>
    <row r="11" spans="1:122" ht="15" customHeight="1">
      <c r="A11" s="70" t="s">
        <v>124</v>
      </c>
      <c r="B11" s="40">
        <v>0</v>
      </c>
      <c r="C11" s="132">
        <v>27</v>
      </c>
      <c r="D11" s="70" t="s">
        <v>226</v>
      </c>
      <c r="E11" s="40">
        <v>0</v>
      </c>
      <c r="F11" s="232"/>
      <c r="DR11" s="5" t="s">
        <v>10</v>
      </c>
    </row>
    <row r="12" spans="1:122" ht="15" customHeight="1">
      <c r="A12" s="73" t="s">
        <v>132</v>
      </c>
      <c r="B12" s="42">
        <v>0</v>
      </c>
      <c r="C12" s="133">
        <v>28</v>
      </c>
      <c r="D12" s="73" t="s">
        <v>227</v>
      </c>
      <c r="E12" s="42">
        <v>0</v>
      </c>
      <c r="F12" s="37">
        <f>'Tax Old Regime'!P33</f>
        <v>68297</v>
      </c>
      <c r="DR12" s="5" t="s">
        <v>2</v>
      </c>
    </row>
    <row r="13" spans="1:122" ht="15" customHeight="1">
      <c r="A13" s="70" t="s">
        <v>125</v>
      </c>
      <c r="B13" s="40">
        <v>0</v>
      </c>
      <c r="C13" s="132">
        <v>29</v>
      </c>
      <c r="D13" s="70" t="s">
        <v>228</v>
      </c>
      <c r="E13" s="40">
        <v>0</v>
      </c>
      <c r="F13" s="37"/>
      <c r="DR13" s="5"/>
    </row>
    <row r="14" spans="1:122" ht="15" customHeight="1">
      <c r="A14" s="73" t="s">
        <v>127</v>
      </c>
      <c r="B14" s="42">
        <v>0</v>
      </c>
      <c r="C14" s="133">
        <v>30</v>
      </c>
      <c r="D14" s="75" t="s">
        <v>229</v>
      </c>
      <c r="E14" s="42">
        <v>0</v>
      </c>
      <c r="F14" s="233" t="s">
        <v>139</v>
      </c>
      <c r="DR14" s="5" t="s">
        <v>0</v>
      </c>
    </row>
    <row r="15" spans="1:122" ht="15" customHeight="1">
      <c r="A15" s="70" t="s">
        <v>128</v>
      </c>
      <c r="B15" s="40">
        <v>0</v>
      </c>
      <c r="C15" s="132">
        <v>31</v>
      </c>
      <c r="D15" s="70" t="s">
        <v>68</v>
      </c>
      <c r="E15" s="40">
        <v>0</v>
      </c>
      <c r="F15" s="233"/>
      <c r="DR15" s="5" t="s">
        <v>10</v>
      </c>
    </row>
    <row r="16" spans="1:122" ht="15" customHeight="1">
      <c r="A16" s="73" t="s">
        <v>129</v>
      </c>
      <c r="B16" s="42">
        <v>0</v>
      </c>
      <c r="C16" s="133">
        <v>32</v>
      </c>
      <c r="D16" s="73" t="s">
        <v>69</v>
      </c>
      <c r="E16" s="42">
        <v>0</v>
      </c>
      <c r="F16" s="233"/>
      <c r="DR16" s="5" t="s">
        <v>11</v>
      </c>
    </row>
    <row r="17" spans="1:122" ht="15" customHeight="1">
      <c r="A17" s="70" t="s">
        <v>130</v>
      </c>
      <c r="B17" s="40">
        <v>0</v>
      </c>
      <c r="C17" s="132">
        <v>33</v>
      </c>
      <c r="D17" s="70" t="s">
        <v>230</v>
      </c>
      <c r="E17" s="40">
        <v>0</v>
      </c>
      <c r="F17" s="236">
        <f>IF(B3&gt;=1,(F4*10%+B3),0)</f>
        <v>111589.40000000001</v>
      </c>
      <c r="DR17" s="5" t="s">
        <v>3</v>
      </c>
    </row>
    <row r="18" spans="1:122" ht="15" customHeight="1">
      <c r="A18" s="73" t="s">
        <v>131</v>
      </c>
      <c r="B18" s="42">
        <v>0</v>
      </c>
      <c r="C18" s="133">
        <v>34</v>
      </c>
      <c r="D18" s="73" t="s">
        <v>231</v>
      </c>
      <c r="E18" s="42">
        <v>0</v>
      </c>
      <c r="F18" s="236"/>
      <c r="DR18" s="5" t="s">
        <v>12</v>
      </c>
    </row>
    <row r="19" spans="1:122" ht="15" customHeight="1">
      <c r="A19" s="70" t="s">
        <v>205</v>
      </c>
      <c r="B19" s="40">
        <v>14000</v>
      </c>
      <c r="C19" s="132">
        <v>35</v>
      </c>
      <c r="D19" s="131" t="str">
        <f>IF(Salary!S2="BORDER ALLOWANCE","Border Allowance","Hill Allowance")</f>
        <v>Hill Allowance</v>
      </c>
      <c r="E19" s="134">
        <v>3600</v>
      </c>
      <c r="F19" s="120"/>
      <c r="DR19" s="5"/>
    </row>
    <row r="20" spans="1:122" ht="15" customHeight="1">
      <c r="A20" s="73" t="s">
        <v>235</v>
      </c>
      <c r="B20" s="42">
        <v>15000</v>
      </c>
      <c r="C20" s="133">
        <v>36</v>
      </c>
      <c r="D20" s="135"/>
      <c r="E20" s="42"/>
      <c r="F20" s="130"/>
      <c r="DR20" s="5"/>
    </row>
    <row r="21" spans="1:122" ht="15" customHeight="1">
      <c r="A21" s="235" t="str">
        <f>'Tax Old Regime'!A65</f>
        <v>Income Tax Refundable</v>
      </c>
      <c r="B21" s="235"/>
      <c r="C21" s="33"/>
      <c r="D21" s="34">
        <f>'Tax Old Regime'!P65</f>
        <v>60000</v>
      </c>
      <c r="E21" s="43" t="s">
        <v>31</v>
      </c>
      <c r="F21" s="35">
        <f>Salary!F106</f>
        <v>51000</v>
      </c>
      <c r="DR21" s="5" t="s">
        <v>5</v>
      </c>
    </row>
    <row r="22" spans="1:122" ht="15" customHeight="1">
      <c r="A22" s="234" t="str">
        <f>"Total Rebate of (US 80C, 80CCC,80CCD(1)) =  "&amp;'Tax Old Regime'!P33</f>
        <v>Total Rebate of (US 80C, 80CCC,80CCD(1)) =  68297</v>
      </c>
      <c r="B22" s="234"/>
      <c r="C22" s="2"/>
      <c r="D22" s="25" t="str">
        <f>"Investable Amount = "&amp;(150000-'Tax Old Regime'!P33)</f>
        <v>Investable Amount = 81703</v>
      </c>
      <c r="E22" s="2"/>
      <c r="F22" s="2"/>
      <c r="DR22" s="5" t="s">
        <v>9</v>
      </c>
    </row>
    <row r="23" spans="1:122" ht="48" customHeight="1">
      <c r="A23" s="228" t="s">
        <v>157</v>
      </c>
      <c r="B23" s="229"/>
      <c r="C23" s="229"/>
      <c r="D23" s="229"/>
      <c r="E23" s="229"/>
      <c r="F23" s="229"/>
    </row>
    <row r="24" spans="1:122" ht="24.75" customHeight="1">
      <c r="A24" s="227" t="s">
        <v>156</v>
      </c>
      <c r="B24" s="227"/>
      <c r="C24" s="227"/>
      <c r="D24" s="227"/>
      <c r="E24" s="227"/>
      <c r="F24" s="227"/>
    </row>
    <row r="25" spans="1:122" hidden="1"/>
    <row r="26" spans="1:122" hidden="1"/>
    <row r="27" spans="1:122" hidden="1"/>
    <row r="28" spans="1:122" hidden="1"/>
    <row r="29" spans="1:122" hidden="1"/>
    <row r="30" spans="1:122" hidden="1"/>
    <row r="31" spans="1:122" hidden="1"/>
    <row r="32" spans="1:122" hidden="1"/>
    <row r="33" hidden="1"/>
    <row r="34" hidden="1"/>
    <row r="35" hidden="1"/>
    <row r="36" hidden="1"/>
    <row r="37" hidden="1"/>
    <row r="38" hidden="1"/>
    <row r="39" hidden="1"/>
    <row r="40" hidden="1"/>
    <row r="41" hidden="1"/>
    <row r="42" hidden="1"/>
    <row r="43" hidden="1"/>
    <row r="44" hidden="1"/>
    <row r="45" hidden="1"/>
    <row r="46" hidden="1"/>
    <row r="47" hidden="1"/>
    <row r="48" hidden="1"/>
    <row r="49" hidden="1"/>
    <row r="50" hidden="1"/>
    <row r="51" hidden="1"/>
    <row r="52" hidden="1"/>
    <row r="53" hidden="1"/>
    <row r="54" hidden="1"/>
    <row r="55" hidden="1"/>
    <row r="56" hidden="1"/>
    <row r="57" hidden="1"/>
    <row r="58" hidden="1"/>
    <row r="59" hidden="1"/>
    <row r="60" hidden="1"/>
    <row r="61" hidden="1"/>
    <row r="62" hidden="1"/>
    <row r="63" hidden="1"/>
    <row r="64" hidden="1"/>
    <row r="65" hidden="1"/>
    <row r="66" hidden="1"/>
    <row r="67" hidden="1"/>
    <row r="68" hidden="1"/>
    <row r="69" hidden="1"/>
    <row r="70" hidden="1"/>
    <row r="71" hidden="1"/>
    <row r="72" hidden="1"/>
    <row r="73" hidden="1"/>
    <row r="74" hidden="1"/>
    <row r="75" hidden="1"/>
    <row r="76" hidden="1"/>
    <row r="77" hidden="1"/>
    <row r="78" hidden="1"/>
    <row r="79" hidden="1"/>
    <row r="80" hidden="1"/>
    <row r="81" hidden="1"/>
    <row r="82" hidden="1"/>
    <row r="83" hidden="1"/>
    <row r="84" hidden="1"/>
    <row r="85" hidden="1"/>
    <row r="86" hidden="1"/>
    <row r="87" hidden="1"/>
    <row r="88" hidden="1"/>
    <row r="89" hidden="1"/>
    <row r="90" hidden="1"/>
    <row r="91" hidden="1"/>
    <row r="92" hidden="1"/>
    <row r="93" hidden="1"/>
    <row r="94" hidden="1"/>
    <row r="95" hidden="1"/>
    <row r="96" hidden="1"/>
    <row r="97" hidden="1"/>
    <row r="98" hidden="1"/>
    <row r="99" hidden="1"/>
    <row r="100" hidden="1"/>
    <row r="101" hidden="1"/>
    <row r="102" hidden="1"/>
    <row r="103" hidden="1"/>
    <row r="104" hidden="1"/>
    <row r="105" hidden="1"/>
    <row r="106" hidden="1"/>
    <row r="107" hidden="1"/>
    <row r="108" hidden="1"/>
    <row r="109" hidden="1"/>
    <row r="110" hidden="1"/>
    <row r="111" hidden="1"/>
    <row r="112" hidden="1"/>
    <row r="113" hidden="1"/>
    <row r="114" hidden="1"/>
    <row r="115" hidden="1"/>
    <row r="116" hidden="1"/>
    <row r="117" hidden="1"/>
    <row r="118" hidden="1"/>
    <row r="119" hidden="1"/>
    <row r="120" hidden="1"/>
    <row r="121" hidden="1"/>
    <row r="122" hidden="1"/>
    <row r="123" hidden="1"/>
    <row r="124" hidden="1"/>
    <row r="125" hidden="1"/>
    <row r="126" hidden="1"/>
    <row r="127" hidden="1"/>
    <row r="128" hidden="1"/>
    <row r="129" hidden="1"/>
    <row r="130" hidden="1"/>
    <row r="131" hidden="1"/>
    <row r="132" hidden="1"/>
    <row r="133" hidden="1"/>
    <row r="134" hidden="1"/>
    <row r="135" hidden="1"/>
    <row r="136" hidden="1"/>
    <row r="137" hidden="1"/>
    <row r="138" hidden="1"/>
    <row r="139" hidden="1"/>
    <row r="140" hidden="1"/>
    <row r="141" hidden="1"/>
    <row r="142" hidden="1"/>
    <row r="143" hidden="1"/>
    <row r="144" hidden="1"/>
    <row r="145" hidden="1"/>
    <row r="146" hidden="1"/>
    <row r="147" hidden="1"/>
    <row r="148" hidden="1"/>
    <row r="149" hidden="1"/>
    <row r="150" hidden="1"/>
    <row r="151" hidden="1"/>
    <row r="152" hidden="1"/>
    <row r="153" hidden="1"/>
    <row r="154" hidden="1"/>
    <row r="155" hidden="1"/>
    <row r="156" hidden="1"/>
    <row r="157" hidden="1"/>
    <row r="158" hidden="1"/>
    <row r="159" hidden="1"/>
    <row r="160" hidden="1"/>
    <row r="161" hidden="1"/>
    <row r="162" hidden="1"/>
    <row r="163" hidden="1"/>
    <row r="164" hidden="1"/>
    <row r="165" hidden="1"/>
    <row r="166" hidden="1"/>
    <row r="167" hidden="1"/>
    <row r="168" hidden="1"/>
    <row r="169" hidden="1"/>
    <row r="170" hidden="1"/>
    <row r="171" hidden="1"/>
    <row r="172" hidden="1"/>
    <row r="173" hidden="1"/>
    <row r="174" hidden="1"/>
    <row r="175" hidden="1"/>
    <row r="176" hidden="1"/>
    <row r="177" hidden="1"/>
    <row r="178" hidden="1"/>
    <row r="179" hidden="1"/>
    <row r="180" hidden="1"/>
    <row r="181" hidden="1"/>
    <row r="182" hidden="1"/>
    <row r="183" hidden="1"/>
    <row r="184" hidden="1"/>
    <row r="185" hidden="1"/>
    <row r="186" hidden="1"/>
    <row r="187" hidden="1"/>
    <row r="188" hidden="1"/>
    <row r="189" hidden="1"/>
    <row r="190" hidden="1"/>
    <row r="191" hidden="1"/>
    <row r="192" hidden="1"/>
    <row r="193" hidden="1"/>
    <row r="194" hidden="1"/>
    <row r="195" hidden="1"/>
    <row r="196" hidden="1"/>
    <row r="197" hidden="1"/>
    <row r="198" hidden="1"/>
    <row r="199" hidden="1"/>
    <row r="200" hidden="1"/>
    <row r="201" hidden="1"/>
    <row r="202" hidden="1"/>
    <row r="203" hidden="1"/>
    <row r="204" hidden="1"/>
    <row r="205" hidden="1"/>
    <row r="206" hidden="1"/>
    <row r="207" hidden="1"/>
    <row r="208" hidden="1"/>
    <row r="209" hidden="1"/>
    <row r="210" hidden="1"/>
    <row r="211" hidden="1"/>
    <row r="212" hidden="1"/>
    <row r="213" hidden="1"/>
    <row r="214" hidden="1"/>
    <row r="215" hidden="1"/>
    <row r="216" hidden="1"/>
    <row r="217" hidden="1"/>
    <row r="218" hidden="1"/>
    <row r="219" hidden="1"/>
    <row r="220" hidden="1"/>
    <row r="221" hidden="1"/>
    <row r="222" hidden="1"/>
    <row r="223" hidden="1"/>
    <row r="224" hidden="1"/>
    <row r="225" hidden="1"/>
    <row r="226" hidden="1"/>
    <row r="227" hidden="1"/>
    <row r="228" hidden="1"/>
    <row r="229" hidden="1"/>
    <row r="230" hidden="1"/>
    <row r="231" hidden="1"/>
    <row r="232" hidden="1"/>
    <row r="233" hidden="1"/>
    <row r="234" hidden="1"/>
    <row r="235" hidden="1"/>
    <row r="236" hidden="1"/>
    <row r="237" hidden="1"/>
    <row r="238" hidden="1"/>
    <row r="239" hidden="1"/>
    <row r="240" hidden="1"/>
    <row r="241" hidden="1"/>
    <row r="242" hidden="1"/>
    <row r="243" hidden="1"/>
    <row r="244" hidden="1"/>
    <row r="245" hidden="1"/>
    <row r="246" hidden="1"/>
    <row r="247" hidden="1"/>
    <row r="248" hidden="1"/>
    <row r="249" hidden="1"/>
    <row r="250" hidden="1"/>
    <row r="251" hidden="1"/>
    <row r="252" hidden="1"/>
    <row r="253" hidden="1"/>
    <row r="254" hidden="1"/>
    <row r="255" hidden="1"/>
    <row r="256" hidden="1"/>
    <row r="257" hidden="1"/>
    <row r="258" hidden="1"/>
    <row r="259" hidden="1"/>
    <row r="260" hidden="1"/>
    <row r="261" hidden="1"/>
    <row r="262" hidden="1"/>
    <row r="263" hidden="1"/>
    <row r="264" hidden="1"/>
    <row r="265" hidden="1"/>
    <row r="266" hidden="1"/>
    <row r="267" hidden="1"/>
    <row r="268" hidden="1"/>
    <row r="269" hidden="1"/>
    <row r="270" hidden="1"/>
    <row r="271" hidden="1"/>
    <row r="272" hidden="1"/>
    <row r="273" hidden="1"/>
    <row r="274" hidden="1"/>
    <row r="275" hidden="1"/>
    <row r="276" hidden="1"/>
    <row r="277" hidden="1"/>
    <row r="278" hidden="1"/>
    <row r="279" hidden="1"/>
    <row r="280" hidden="1"/>
    <row r="281" hidden="1"/>
    <row r="282" hidden="1"/>
    <row r="283" hidden="1"/>
    <row r="284" hidden="1"/>
    <row r="285" hidden="1"/>
    <row r="286" hidden="1"/>
    <row r="287" hidden="1"/>
    <row r="288" hidden="1"/>
    <row r="289" hidden="1"/>
    <row r="290" hidden="1"/>
    <row r="291" hidden="1"/>
    <row r="292" hidden="1"/>
    <row r="293" hidden="1"/>
    <row r="294" hidden="1"/>
    <row r="295" hidden="1"/>
    <row r="296" hidden="1"/>
    <row r="297" hidden="1"/>
    <row r="298" hidden="1"/>
    <row r="299" hidden="1"/>
    <row r="300" hidden="1"/>
    <row r="301" hidden="1"/>
    <row r="302" hidden="1"/>
    <row r="303" hidden="1"/>
    <row r="304" hidden="1"/>
    <row r="305" hidden="1"/>
    <row r="306" hidden="1"/>
    <row r="307" hidden="1"/>
    <row r="308" hidden="1"/>
    <row r="309" hidden="1"/>
    <row r="310" hidden="1"/>
    <row r="311" hidden="1"/>
    <row r="312" hidden="1"/>
    <row r="313" hidden="1"/>
    <row r="314" hidden="1"/>
    <row r="315" hidden="1"/>
    <row r="316" hidden="1"/>
    <row r="317" hidden="1"/>
    <row r="318" hidden="1"/>
    <row r="319" hidden="1"/>
    <row r="320" hidden="1"/>
    <row r="321" hidden="1"/>
    <row r="322" hidden="1"/>
    <row r="323" hidden="1"/>
    <row r="324" hidden="1"/>
    <row r="325" hidden="1"/>
    <row r="326" hidden="1"/>
    <row r="327" hidden="1"/>
    <row r="328" hidden="1"/>
    <row r="329" hidden="1"/>
    <row r="330" hidden="1"/>
    <row r="331" hidden="1"/>
    <row r="332" hidden="1"/>
    <row r="333" hidden="1"/>
    <row r="334" hidden="1"/>
    <row r="335" hidden="1"/>
    <row r="336" hidden="1"/>
    <row r="337" hidden="1"/>
    <row r="338" hidden="1"/>
    <row r="339" hidden="1"/>
    <row r="340" hidden="1"/>
    <row r="341" hidden="1"/>
    <row r="342" hidden="1"/>
    <row r="343" hidden="1"/>
    <row r="344" hidden="1"/>
    <row r="345" hidden="1"/>
    <row r="346" hidden="1"/>
    <row r="347" hidden="1"/>
    <row r="348" hidden="1"/>
    <row r="349" hidden="1"/>
    <row r="350" hidden="1"/>
    <row r="351" hidden="1"/>
    <row r="352" hidden="1"/>
    <row r="353" hidden="1"/>
    <row r="354" hidden="1"/>
    <row r="355" hidden="1"/>
    <row r="356" hidden="1"/>
    <row r="357" hidden="1"/>
    <row r="358" hidden="1"/>
    <row r="359" hidden="1"/>
    <row r="360" hidden="1"/>
    <row r="361" hidden="1"/>
    <row r="362" hidden="1"/>
    <row r="363" hidden="1"/>
    <row r="364" hidden="1"/>
    <row r="365" hidden="1"/>
    <row r="366" hidden="1"/>
    <row r="367" hidden="1"/>
    <row r="368" hidden="1"/>
    <row r="369" hidden="1"/>
    <row r="370" hidden="1"/>
    <row r="371" hidden="1"/>
    <row r="372" hidden="1"/>
    <row r="373" hidden="1"/>
    <row r="374" hidden="1"/>
    <row r="375" hidden="1"/>
    <row r="376" hidden="1"/>
    <row r="377" hidden="1"/>
    <row r="378" hidden="1"/>
    <row r="379" hidden="1"/>
    <row r="380" hidden="1"/>
    <row r="381" hidden="1"/>
    <row r="382" hidden="1"/>
    <row r="383" hidden="1"/>
    <row r="384" hidden="1"/>
    <row r="385" hidden="1"/>
    <row r="386" hidden="1"/>
    <row r="387" hidden="1"/>
    <row r="388" hidden="1"/>
    <row r="389" hidden="1"/>
    <row r="390" hidden="1"/>
    <row r="391" hidden="1"/>
    <row r="392" hidden="1"/>
    <row r="393" hidden="1"/>
    <row r="394" hidden="1"/>
    <row r="395" hidden="1"/>
    <row r="396" hidden="1"/>
    <row r="397" hidden="1"/>
    <row r="398" hidden="1"/>
    <row r="399" hidden="1"/>
    <row r="400" hidden="1"/>
    <row r="401" hidden="1"/>
    <row r="402" hidden="1"/>
    <row r="403" hidden="1"/>
    <row r="404" hidden="1"/>
    <row r="405" hidden="1"/>
    <row r="406" hidden="1"/>
    <row r="407" hidden="1"/>
    <row r="408" hidden="1"/>
    <row r="409" hidden="1"/>
    <row r="410" hidden="1"/>
    <row r="411" hidden="1"/>
    <row r="412" hidden="1"/>
    <row r="413" hidden="1"/>
    <row r="414" hidden="1"/>
    <row r="415" hidden="1"/>
    <row r="416" hidden="1"/>
    <row r="417" hidden="1"/>
    <row r="418" hidden="1"/>
    <row r="419" hidden="1"/>
    <row r="420" hidden="1"/>
    <row r="421" hidden="1"/>
    <row r="422" hidden="1"/>
    <row r="423" hidden="1"/>
    <row r="424" hidden="1"/>
    <row r="425" hidden="1"/>
    <row r="426" hidden="1"/>
    <row r="427" hidden="1"/>
    <row r="428" hidden="1"/>
    <row r="429" hidden="1"/>
    <row r="430" hidden="1"/>
    <row r="431" hidden="1"/>
    <row r="432" hidden="1"/>
    <row r="433" hidden="1"/>
    <row r="434" hidden="1"/>
    <row r="435" hidden="1"/>
    <row r="436" hidden="1"/>
    <row r="437" hidden="1"/>
    <row r="438" hidden="1"/>
    <row r="439" hidden="1"/>
    <row r="440" hidden="1"/>
    <row r="441" hidden="1"/>
    <row r="442" hidden="1"/>
    <row r="443" hidden="1"/>
    <row r="444" hidden="1"/>
    <row r="445" hidden="1"/>
    <row r="446" hidden="1"/>
    <row r="447" hidden="1"/>
    <row r="448" hidden="1"/>
    <row r="449" hidden="1"/>
    <row r="450" hidden="1"/>
    <row r="451" hidden="1"/>
    <row r="452" hidden="1"/>
    <row r="453" hidden="1"/>
    <row r="454" hidden="1"/>
    <row r="455" hidden="1"/>
    <row r="456" hidden="1"/>
    <row r="457" hidden="1"/>
    <row r="458" hidden="1"/>
    <row r="459" hidden="1"/>
    <row r="460" hidden="1"/>
    <row r="461" hidden="1"/>
    <row r="462" hidden="1"/>
    <row r="463" hidden="1"/>
    <row r="464" hidden="1"/>
    <row r="465" hidden="1"/>
    <row r="466" hidden="1"/>
    <row r="467" hidden="1"/>
    <row r="468" hidden="1"/>
    <row r="469" hidden="1"/>
    <row r="470" hidden="1"/>
    <row r="471" hidden="1"/>
    <row r="472" hidden="1"/>
    <row r="473" hidden="1"/>
    <row r="474" hidden="1"/>
    <row r="475" hidden="1"/>
    <row r="476" hidden="1"/>
    <row r="477" hidden="1"/>
    <row r="478" hidden="1"/>
    <row r="479" hidden="1"/>
    <row r="480" hidden="1"/>
    <row r="481" hidden="1"/>
    <row r="482" hidden="1"/>
    <row r="483" hidden="1"/>
    <row r="484" hidden="1"/>
    <row r="485" hidden="1"/>
    <row r="486" hidden="1"/>
    <row r="487" hidden="1"/>
    <row r="488" hidden="1"/>
    <row r="489" hidden="1"/>
    <row r="490" hidden="1"/>
    <row r="491" hidden="1"/>
    <row r="492" hidden="1"/>
    <row r="493" hidden="1"/>
    <row r="494" hidden="1"/>
    <row r="495" hidden="1"/>
    <row r="496" hidden="1"/>
    <row r="497" hidden="1"/>
    <row r="498" hidden="1"/>
    <row r="499" hidden="1"/>
    <row r="500" hidden="1"/>
    <row r="501" hidden="1"/>
    <row r="502" hidden="1"/>
    <row r="503" hidden="1"/>
    <row r="504" hidden="1"/>
    <row r="505" hidden="1"/>
    <row r="506" hidden="1"/>
    <row r="507" hidden="1"/>
    <row r="508" hidden="1"/>
    <row r="509" hidden="1"/>
    <row r="510" hidden="1"/>
    <row r="511" hidden="1"/>
    <row r="512" hidden="1"/>
    <row r="513" hidden="1"/>
    <row r="514" hidden="1"/>
    <row r="515" hidden="1"/>
    <row r="516" hidden="1"/>
    <row r="517" hidden="1"/>
    <row r="518" hidden="1"/>
    <row r="519" hidden="1"/>
    <row r="520" hidden="1"/>
    <row r="521" hidden="1"/>
    <row r="522" hidden="1"/>
    <row r="523" hidden="1"/>
    <row r="524" hidden="1"/>
    <row r="525" hidden="1"/>
    <row r="526" hidden="1"/>
    <row r="527" hidden="1"/>
    <row r="528" hidden="1"/>
    <row r="529" hidden="1"/>
    <row r="530" hidden="1"/>
    <row r="531" hidden="1"/>
    <row r="532" hidden="1"/>
    <row r="533" hidden="1"/>
    <row r="534" hidden="1"/>
    <row r="535" hidden="1"/>
    <row r="536" hidden="1"/>
    <row r="537" hidden="1"/>
    <row r="538" hidden="1"/>
    <row r="539" hidden="1"/>
    <row r="540" hidden="1"/>
    <row r="541" hidden="1"/>
    <row r="542" hidden="1"/>
    <row r="543" hidden="1"/>
    <row r="544" hidden="1"/>
    <row r="545" hidden="1"/>
    <row r="546" hidden="1"/>
    <row r="547" hidden="1"/>
    <row r="548" hidden="1"/>
    <row r="549" hidden="1"/>
    <row r="550" hidden="1"/>
    <row r="551" hidden="1"/>
    <row r="552" hidden="1"/>
    <row r="553" hidden="1"/>
    <row r="554" hidden="1"/>
    <row r="555" hidden="1"/>
    <row r="556" hidden="1"/>
    <row r="557" hidden="1"/>
    <row r="558" hidden="1"/>
    <row r="559" hidden="1"/>
    <row r="560" hidden="1"/>
    <row r="561" hidden="1"/>
    <row r="562" hidden="1"/>
    <row r="563" hidden="1"/>
    <row r="564" hidden="1"/>
    <row r="565" hidden="1"/>
    <row r="566" hidden="1"/>
    <row r="567" hidden="1"/>
    <row r="568" hidden="1"/>
    <row r="569" hidden="1"/>
    <row r="570" hidden="1"/>
    <row r="571" hidden="1"/>
    <row r="572" hidden="1"/>
    <row r="573" hidden="1"/>
    <row r="574" hidden="1"/>
    <row r="575" hidden="1"/>
    <row r="576" hidden="1"/>
    <row r="577" hidden="1"/>
    <row r="578" hidden="1"/>
  </sheetData>
  <sheetProtection password="FC12" sheet="1" objects="1" scenarios="1"/>
  <customSheetViews>
    <customSheetView guid="{01E6FF9C-BB30-4C32-9D09-6DB93F11503E}" hiddenRows="1" hiddenColumns="1">
      <selection activeCell="B19" sqref="B19"/>
      <pageMargins left="0.5" right="0.5" top="0.2" bottom="0.2" header="0" footer="0"/>
      <pageSetup paperSize="9" orientation="portrait" r:id="rId1"/>
      <headerFooter alignWithMargins="0"/>
    </customSheetView>
    <customSheetView guid="{483AFC7C-A53B-4837-A853-31CBC6C9ED1B}" hiddenRows="1" hiddenColumns="1">
      <selection activeCell="B6" sqref="B6"/>
      <pageMargins left="0.5" right="0.5" top="0.2" bottom="0.2" header="0" footer="0"/>
      <pageSetup paperSize="9" orientation="portrait" r:id="rId2"/>
      <headerFooter alignWithMargins="0"/>
    </customSheetView>
  </customSheetViews>
  <mergeCells count="9">
    <mergeCell ref="A24:F24"/>
    <mergeCell ref="A23:F23"/>
    <mergeCell ref="A1:F1"/>
    <mergeCell ref="A2:F2"/>
    <mergeCell ref="F9:F11"/>
    <mergeCell ref="F14:F16"/>
    <mergeCell ref="A22:B22"/>
    <mergeCell ref="A21:B21"/>
    <mergeCell ref="F17:F18"/>
  </mergeCells>
  <phoneticPr fontId="0" type="noConversion"/>
  <conditionalFormatting sqref="A21:E22 F22">
    <cfRule type="expression" dxfId="2" priority="7" stopIfTrue="1">
      <formula>$A$21="Income Tax Refundable"</formula>
    </cfRule>
    <cfRule type="expression" dxfId="1" priority="8" stopIfTrue="1">
      <formula>$A$21="Income Tax Payable"</formula>
    </cfRule>
  </conditionalFormatting>
  <conditionalFormatting sqref="DR11:DR22">
    <cfRule type="cellIs" dxfId="0" priority="10" stopIfTrue="1" operator="lessThan">
      <formula>1</formula>
    </cfRule>
  </conditionalFormatting>
  <dataValidations count="8">
    <dataValidation type="whole" operator="lessThanOrEqual" allowBlank="1" showInputMessage="1" showErrorMessage="1" errorTitle="Sorry...!!! Not Allow" error="HRA Rebate Permissible up to Actual HRA Recieved" sqref="E3">
      <formula1>H18</formula1>
    </dataValidation>
    <dataValidation type="whole" operator="lessThanOrEqual" allowBlank="1" showInputMessage="1" showErrorMessage="1" errorTitle="Sorry...!!! Not Allow" error="HRA Rebate Permissible up to Actual HRA Recieved" sqref="B3">
      <formula1>F21</formula1>
    </dataValidation>
    <dataValidation type="whole" operator="lessThan" allowBlank="1" showInputMessage="1" showErrorMessage="1" error="Maximum 2 lakh allowed " sqref="B9">
      <formula1>200001</formula1>
    </dataValidation>
    <dataValidation type="whole" operator="lessThan" allowBlank="1" showInputMessage="1" showErrorMessage="1" sqref="E14">
      <formula1>10001</formula1>
    </dataValidation>
    <dataValidation type="whole" operator="lessThan" allowBlank="1" showInputMessage="1" showErrorMessage="1" error="max 5000 allowed" sqref="B4">
      <formula1>5001</formula1>
    </dataValidation>
    <dataValidation type="whole" operator="lessThan" allowBlank="1" showInputMessage="1" showErrorMessage="1" error="max 50000 allowed" sqref="E7">
      <formula1>50001</formula1>
    </dataValidation>
    <dataValidation type="whole" operator="lessThan" allowBlank="1" showInputMessage="1" showErrorMessage="1" error="max 25000 for senior citizen max 50000" sqref="E8">
      <formula1>50001</formula1>
    </dataValidation>
    <dataValidation type="whole" operator="lessThanOrEqual" allowBlank="1" showInputMessage="1" showErrorMessage="1" errorTitle="Sorry...!!! Not Allow" error="HRA Rebate Permissible up to Actual HRA Recieved" sqref="C3:C20">
      <formula1>G18</formula1>
    </dataValidation>
  </dataValidations>
  <pageMargins left="0.5" right="0.5" top="0.2" bottom="0.2" header="0" footer="0"/>
  <pageSetup paperSize="9" scale="56" orientation="portrait" r:id="rId3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2">
    <tabColor rgb="FF0000FF"/>
  </sheetPr>
  <dimension ref="A1:R85"/>
  <sheetViews>
    <sheetView showGridLines="0" workbookViewId="0">
      <selection activeCell="O4" sqref="O4"/>
    </sheetView>
  </sheetViews>
  <sheetFormatPr defaultColWidth="0" defaultRowHeight="15.75" zeroHeight="1"/>
  <cols>
    <col min="1" max="1" width="4.5703125" style="9" customWidth="1" collapsed="1"/>
    <col min="2" max="2" width="4.5703125" style="8" customWidth="1" collapsed="1"/>
    <col min="3" max="4" width="9.140625" style="8" customWidth="1" collapsed="1"/>
    <col min="5" max="5" width="3.85546875" style="8" customWidth="1" collapsed="1"/>
    <col min="6" max="6" width="5.42578125" style="8" customWidth="1" collapsed="1"/>
    <col min="7" max="7" width="4.5703125" style="8" customWidth="1" collapsed="1"/>
    <col min="8" max="8" width="11.85546875" style="8" customWidth="1" collapsed="1"/>
    <col min="9" max="9" width="5.140625" style="8" customWidth="1" collapsed="1"/>
    <col min="10" max="10" width="11.7109375" style="8" customWidth="1" collapsed="1"/>
    <col min="11" max="11" width="11.42578125" style="8" customWidth="1" collapsed="1"/>
    <col min="12" max="12" width="9.42578125" style="8" customWidth="1" collapsed="1"/>
    <col min="13" max="13" width="4.5703125" style="8" customWidth="1" collapsed="1"/>
    <col min="14" max="14" width="12.7109375" style="8" customWidth="1" collapsed="1"/>
    <col min="15" max="15" width="3.85546875" style="10" customWidth="1" collapsed="1"/>
    <col min="16" max="16" width="19.28515625" style="11" customWidth="1" collapsed="1"/>
    <col min="17" max="17" width="2.42578125" customWidth="1" collapsed="1"/>
    <col min="18" max="18" width="0" hidden="1" customWidth="1"/>
    <col min="19" max="16384" width="9.140625" hidden="1" collapsed="1"/>
  </cols>
  <sheetData>
    <row r="1" spans="1:16" s="12" customFormat="1" ht="18.75">
      <c r="A1" s="296" t="str">
        <f>Salary!C79</f>
        <v>Agriculture Department, Uttarakhand</v>
      </c>
      <c r="B1" s="296"/>
      <c r="C1" s="296"/>
      <c r="D1" s="296"/>
      <c r="E1" s="296"/>
      <c r="F1" s="296"/>
      <c r="G1" s="296"/>
      <c r="H1" s="296"/>
      <c r="I1" s="296"/>
      <c r="J1" s="296"/>
      <c r="K1" s="296"/>
      <c r="L1" s="296"/>
      <c r="M1" s="296"/>
      <c r="N1" s="296"/>
      <c r="O1" s="296"/>
      <c r="P1" s="296"/>
    </row>
    <row r="2" spans="1:16" s="12" customFormat="1" ht="21.75" thickBot="1">
      <c r="A2" s="297" t="s">
        <v>117</v>
      </c>
      <c r="B2" s="297"/>
      <c r="C2" s="297"/>
      <c r="D2" s="297"/>
      <c r="E2" s="297"/>
      <c r="F2" s="297"/>
      <c r="G2" s="297"/>
      <c r="H2" s="297"/>
      <c r="I2" s="297"/>
      <c r="J2" s="297"/>
      <c r="K2" s="297"/>
      <c r="L2" s="297"/>
      <c r="M2" s="297"/>
      <c r="N2" s="297"/>
      <c r="O2" s="297"/>
      <c r="P2" s="297"/>
    </row>
    <row r="3" spans="1:16" s="12" customFormat="1" ht="15" customHeight="1">
      <c r="A3" s="148">
        <v>1</v>
      </c>
      <c r="B3" s="298" t="s">
        <v>77</v>
      </c>
      <c r="C3" s="299"/>
      <c r="D3" s="311" t="str">
        <f>Salary!L81</f>
        <v>Parmanand Meghwal</v>
      </c>
      <c r="E3" s="311"/>
      <c r="F3" s="311"/>
      <c r="G3" s="311"/>
      <c r="H3" s="311"/>
      <c r="I3" s="311"/>
      <c r="J3" s="149" t="s">
        <v>40</v>
      </c>
      <c r="K3" s="312" t="str">
        <f>Salary!L83</f>
        <v>TEACHER</v>
      </c>
      <c r="L3" s="312"/>
      <c r="M3" s="312"/>
      <c r="N3" s="150" t="s">
        <v>14</v>
      </c>
      <c r="O3" s="300" t="str">
        <f>Salary!D83</f>
        <v>ABCDW1223U</v>
      </c>
      <c r="P3" s="301"/>
    </row>
    <row r="4" spans="1:16" s="12" customFormat="1" ht="15" customHeight="1">
      <c r="A4" s="151">
        <v>2</v>
      </c>
      <c r="B4" s="302" t="s">
        <v>164</v>
      </c>
      <c r="C4" s="302"/>
      <c r="D4" s="253"/>
      <c r="E4" s="253"/>
      <c r="F4" s="253"/>
      <c r="G4" s="253"/>
      <c r="H4" s="253"/>
      <c r="I4" s="253"/>
      <c r="J4" s="302"/>
      <c r="K4" s="253"/>
      <c r="L4" s="253"/>
      <c r="M4" s="253"/>
      <c r="N4" s="302"/>
      <c r="O4" s="152" t="s">
        <v>65</v>
      </c>
      <c r="P4" s="153">
        <f>Salary!O106</f>
        <v>855949</v>
      </c>
    </row>
    <row r="5" spans="1:16" s="12" customFormat="1" ht="15" customHeight="1">
      <c r="A5" s="151">
        <v>3</v>
      </c>
      <c r="B5" s="309" t="s">
        <v>206</v>
      </c>
      <c r="C5" s="310"/>
      <c r="D5" s="310"/>
      <c r="E5" s="310"/>
      <c r="F5" s="310"/>
      <c r="G5" s="310"/>
      <c r="H5" s="310"/>
      <c r="I5" s="310"/>
      <c r="J5" s="310"/>
      <c r="K5" s="310"/>
      <c r="L5" s="310"/>
      <c r="M5" s="310"/>
      <c r="N5" s="313"/>
      <c r="O5" s="152" t="s">
        <v>65</v>
      </c>
      <c r="P5" s="153">
        <f>'Other Deduction'!B19</f>
        <v>14000</v>
      </c>
    </row>
    <row r="6" spans="1:16" s="12" customFormat="1" ht="15" customHeight="1">
      <c r="A6" s="151">
        <v>4</v>
      </c>
      <c r="B6" s="303" t="s">
        <v>217</v>
      </c>
      <c r="C6" s="303"/>
      <c r="D6" s="303"/>
      <c r="E6" s="303"/>
      <c r="F6" s="303"/>
      <c r="G6" s="303"/>
      <c r="H6" s="303"/>
      <c r="I6" s="303"/>
      <c r="J6" s="303"/>
      <c r="K6" s="303"/>
      <c r="L6" s="303"/>
      <c r="M6" s="303"/>
      <c r="N6" s="303"/>
      <c r="O6" s="152" t="s">
        <v>65</v>
      </c>
      <c r="P6" s="154">
        <f>'Other Deduction'!B3</f>
        <v>42600</v>
      </c>
    </row>
    <row r="7" spans="1:16" s="12" customFormat="1" ht="15" customHeight="1">
      <c r="A7" s="151">
        <v>5</v>
      </c>
      <c r="B7" s="155" t="str">
        <f>IF(Salary!S2="BORDER ALLOWANCE","Border Allowance","Hill Allowance")</f>
        <v>Hill Allowance</v>
      </c>
      <c r="C7" s="156"/>
      <c r="D7" s="156"/>
      <c r="E7" s="317" t="s">
        <v>216</v>
      </c>
      <c r="F7" s="317"/>
      <c r="G7" s="317"/>
      <c r="H7" s="317"/>
      <c r="I7" s="317"/>
      <c r="J7" s="317"/>
      <c r="K7" s="317"/>
      <c r="L7" s="317"/>
      <c r="M7" s="317"/>
      <c r="N7" s="318"/>
      <c r="O7" s="152" t="s">
        <v>65</v>
      </c>
      <c r="P7" s="154">
        <f>'Other Deduction'!E19</f>
        <v>3600</v>
      </c>
    </row>
    <row r="8" spans="1:16" s="12" customFormat="1" ht="15" customHeight="1">
      <c r="A8" s="151">
        <v>6</v>
      </c>
      <c r="B8" s="304" t="s">
        <v>209</v>
      </c>
      <c r="C8" s="305"/>
      <c r="D8" s="305"/>
      <c r="E8" s="305"/>
      <c r="F8" s="305"/>
      <c r="G8" s="305"/>
      <c r="H8" s="305"/>
      <c r="I8" s="305"/>
      <c r="J8" s="305"/>
      <c r="K8" s="305"/>
      <c r="L8" s="305"/>
      <c r="M8" s="305"/>
      <c r="N8" s="306"/>
      <c r="O8" s="152" t="s">
        <v>65</v>
      </c>
      <c r="P8" s="154">
        <f>P4+P5-P6-P7</f>
        <v>823749</v>
      </c>
    </row>
    <row r="9" spans="1:16" s="12" customFormat="1" ht="15" customHeight="1">
      <c r="A9" s="250">
        <v>7</v>
      </c>
      <c r="B9" s="307" t="s">
        <v>86</v>
      </c>
      <c r="C9" s="308"/>
      <c r="D9" s="308"/>
      <c r="E9" s="308"/>
      <c r="F9" s="308"/>
      <c r="G9" s="308"/>
      <c r="H9" s="308"/>
      <c r="I9" s="308"/>
      <c r="J9" s="308"/>
      <c r="K9" s="308"/>
      <c r="L9" s="281">
        <f>'Other Deduction'!B4</f>
        <v>0</v>
      </c>
      <c r="M9" s="281"/>
      <c r="N9" s="281"/>
      <c r="O9" s="152" t="s">
        <v>65</v>
      </c>
      <c r="P9" s="314"/>
    </row>
    <row r="10" spans="1:16" s="12" customFormat="1" ht="15" customHeight="1">
      <c r="A10" s="251"/>
      <c r="B10" s="309" t="s">
        <v>87</v>
      </c>
      <c r="C10" s="310"/>
      <c r="D10" s="310"/>
      <c r="E10" s="310"/>
      <c r="F10" s="310"/>
      <c r="G10" s="310"/>
      <c r="H10" s="310"/>
      <c r="I10" s="310"/>
      <c r="J10" s="310"/>
      <c r="K10" s="310"/>
      <c r="L10" s="281">
        <f>'Other Deduction'!B5</f>
        <v>0</v>
      </c>
      <c r="M10" s="281"/>
      <c r="N10" s="281"/>
      <c r="O10" s="152" t="s">
        <v>65</v>
      </c>
      <c r="P10" s="315"/>
    </row>
    <row r="11" spans="1:16" s="12" customFormat="1" ht="15" customHeight="1">
      <c r="A11" s="251"/>
      <c r="B11" s="309" t="s">
        <v>208</v>
      </c>
      <c r="C11" s="310"/>
      <c r="D11" s="310"/>
      <c r="E11" s="310"/>
      <c r="F11" s="310"/>
      <c r="G11" s="310"/>
      <c r="H11" s="310"/>
      <c r="I11" s="310"/>
      <c r="J11" s="310"/>
      <c r="K11" s="313"/>
      <c r="L11" s="255">
        <f>'Other Deduction'!B20</f>
        <v>15000</v>
      </c>
      <c r="M11" s="256"/>
      <c r="N11" s="257"/>
      <c r="O11" s="152" t="s">
        <v>65</v>
      </c>
      <c r="P11" s="316"/>
    </row>
    <row r="12" spans="1:16" s="12" customFormat="1" ht="15" customHeight="1">
      <c r="A12" s="252"/>
      <c r="B12" s="309" t="s">
        <v>207</v>
      </c>
      <c r="C12" s="310"/>
      <c r="D12" s="310"/>
      <c r="E12" s="310"/>
      <c r="F12" s="310"/>
      <c r="G12" s="310"/>
      <c r="H12" s="310"/>
      <c r="I12" s="310"/>
      <c r="J12" s="310"/>
      <c r="K12" s="310"/>
      <c r="L12" s="281">
        <f>IF(P8&lt;50000,P8,50000)</f>
        <v>50000</v>
      </c>
      <c r="M12" s="281"/>
      <c r="N12" s="281"/>
      <c r="O12" s="152" t="s">
        <v>65</v>
      </c>
      <c r="P12" s="154">
        <f>SUM(L9:N12)</f>
        <v>65000</v>
      </c>
    </row>
    <row r="13" spans="1:16" s="12" customFormat="1" ht="15" customHeight="1">
      <c r="A13" s="151">
        <v>8</v>
      </c>
      <c r="B13" s="287" t="s">
        <v>210</v>
      </c>
      <c r="C13" s="288"/>
      <c r="D13" s="288"/>
      <c r="E13" s="288"/>
      <c r="F13" s="288"/>
      <c r="G13" s="288"/>
      <c r="H13" s="288"/>
      <c r="I13" s="288"/>
      <c r="J13" s="288"/>
      <c r="K13" s="288"/>
      <c r="L13" s="288"/>
      <c r="M13" s="288"/>
      <c r="N13" s="289"/>
      <c r="O13" s="152" t="s">
        <v>65</v>
      </c>
      <c r="P13" s="154">
        <f>P8-P12</f>
        <v>758749</v>
      </c>
    </row>
    <row r="14" spans="1:16" s="12" customFormat="1" ht="15" customHeight="1">
      <c r="A14" s="250">
        <v>9</v>
      </c>
      <c r="B14" s="253" t="s">
        <v>81</v>
      </c>
      <c r="C14" s="253"/>
      <c r="D14" s="253"/>
      <c r="E14" s="253"/>
      <c r="F14" s="253"/>
      <c r="G14" s="253"/>
      <c r="H14" s="253"/>
      <c r="I14" s="253"/>
      <c r="J14" s="254" t="s">
        <v>82</v>
      </c>
      <c r="K14" s="254"/>
      <c r="L14" s="281">
        <f>'Other Deduction'!B6</f>
        <v>0</v>
      </c>
      <c r="M14" s="281"/>
      <c r="N14" s="281"/>
      <c r="O14" s="282"/>
      <c r="P14" s="283"/>
    </row>
    <row r="15" spans="1:16" s="12" customFormat="1" ht="27.75" customHeight="1">
      <c r="A15" s="251"/>
      <c r="B15" s="261" t="s">
        <v>84</v>
      </c>
      <c r="C15" s="262"/>
      <c r="D15" s="258" t="s">
        <v>83</v>
      </c>
      <c r="E15" s="259"/>
      <c r="F15" s="260"/>
      <c r="G15" s="284" t="s">
        <v>85</v>
      </c>
      <c r="H15" s="285"/>
      <c r="I15" s="286"/>
      <c r="J15" s="254" t="s">
        <v>88</v>
      </c>
      <c r="K15" s="254"/>
      <c r="L15" s="254" t="s">
        <v>39</v>
      </c>
      <c r="M15" s="254"/>
      <c r="N15" s="254"/>
      <c r="O15" s="282"/>
      <c r="P15" s="283"/>
    </row>
    <row r="16" spans="1:16" s="12" customFormat="1" ht="15" customHeight="1">
      <c r="A16" s="252"/>
      <c r="B16" s="263"/>
      <c r="C16" s="264"/>
      <c r="D16" s="255">
        <f>ROUND(L14*0.3,0)</f>
        <v>0</v>
      </c>
      <c r="E16" s="256"/>
      <c r="F16" s="257"/>
      <c r="G16" s="255">
        <f>IF('Other Deduction'!B9&gt;200000,200000,'Other Deduction'!B9)</f>
        <v>200000</v>
      </c>
      <c r="H16" s="256"/>
      <c r="I16" s="257"/>
      <c r="J16" s="281">
        <f>'Other Deduction'!B7</f>
        <v>0</v>
      </c>
      <c r="K16" s="281"/>
      <c r="L16" s="281">
        <f>D16+G16+J16</f>
        <v>200000</v>
      </c>
      <c r="M16" s="281"/>
      <c r="N16" s="281"/>
      <c r="O16" s="282"/>
      <c r="P16" s="283"/>
    </row>
    <row r="17" spans="1:16" s="12" customFormat="1" ht="15" customHeight="1">
      <c r="A17" s="151"/>
      <c r="B17" s="287" t="s">
        <v>211</v>
      </c>
      <c r="C17" s="288"/>
      <c r="D17" s="288"/>
      <c r="E17" s="288"/>
      <c r="F17" s="288"/>
      <c r="G17" s="288"/>
      <c r="H17" s="288"/>
      <c r="I17" s="288"/>
      <c r="J17" s="288"/>
      <c r="K17" s="288"/>
      <c r="L17" s="288"/>
      <c r="M17" s="288"/>
      <c r="N17" s="289"/>
      <c r="O17" s="152" t="s">
        <v>65</v>
      </c>
      <c r="P17" s="154">
        <f>L14-L16</f>
        <v>-200000</v>
      </c>
    </row>
    <row r="18" spans="1:16" s="12" customFormat="1" ht="15" customHeight="1">
      <c r="A18" s="151">
        <v>10</v>
      </c>
      <c r="B18" s="287" t="s">
        <v>212</v>
      </c>
      <c r="C18" s="288"/>
      <c r="D18" s="288"/>
      <c r="E18" s="288"/>
      <c r="F18" s="288"/>
      <c r="G18" s="288"/>
      <c r="H18" s="288"/>
      <c r="I18" s="288"/>
      <c r="J18" s="288"/>
      <c r="K18" s="288"/>
      <c r="L18" s="288"/>
      <c r="M18" s="288"/>
      <c r="N18" s="289"/>
      <c r="O18" s="152" t="s">
        <v>65</v>
      </c>
      <c r="P18" s="154">
        <f>P13+P17</f>
        <v>558749</v>
      </c>
    </row>
    <row r="19" spans="1:16" s="12" customFormat="1" ht="15" customHeight="1">
      <c r="A19" s="151">
        <v>11</v>
      </c>
      <c r="B19" s="253" t="s">
        <v>218</v>
      </c>
      <c r="C19" s="253"/>
      <c r="D19" s="253"/>
      <c r="E19" s="253"/>
      <c r="F19" s="253"/>
      <c r="G19" s="253"/>
      <c r="H19" s="253"/>
      <c r="I19" s="253"/>
      <c r="J19" s="253"/>
      <c r="K19" s="253"/>
      <c r="L19" s="253"/>
      <c r="M19" s="253"/>
      <c r="N19" s="253"/>
      <c r="O19" s="152" t="s">
        <v>65</v>
      </c>
      <c r="P19" s="154">
        <f>'Other Deduction'!E3+'Other Deduction'!E4</f>
        <v>20000</v>
      </c>
    </row>
    <row r="20" spans="1:16" s="12" customFormat="1" ht="16.5" customHeight="1">
      <c r="A20" s="151">
        <v>12</v>
      </c>
      <c r="B20" s="275" t="s">
        <v>213</v>
      </c>
      <c r="C20" s="275"/>
      <c r="D20" s="275"/>
      <c r="E20" s="275"/>
      <c r="F20" s="275"/>
      <c r="G20" s="275"/>
      <c r="H20" s="275"/>
      <c r="I20" s="275"/>
      <c r="J20" s="275"/>
      <c r="K20" s="275"/>
      <c r="L20" s="275"/>
      <c r="M20" s="275"/>
      <c r="N20" s="275"/>
      <c r="O20" s="152" t="s">
        <v>65</v>
      </c>
      <c r="P20" s="153">
        <f>P18+P19</f>
        <v>578749</v>
      </c>
    </row>
    <row r="21" spans="1:16" s="12" customFormat="1" ht="15" customHeight="1">
      <c r="A21" s="250">
        <v>13</v>
      </c>
      <c r="B21" s="275" t="s">
        <v>89</v>
      </c>
      <c r="C21" s="275"/>
      <c r="D21" s="275"/>
      <c r="E21" s="275"/>
      <c r="F21" s="275"/>
      <c r="G21" s="275"/>
      <c r="H21" s="275"/>
      <c r="I21" s="275"/>
      <c r="J21" s="275"/>
      <c r="K21" s="275"/>
      <c r="L21" s="275"/>
      <c r="M21" s="275"/>
      <c r="N21" s="275"/>
      <c r="O21" s="275"/>
      <c r="P21" s="291"/>
    </row>
    <row r="22" spans="1:16" s="12" customFormat="1" ht="18" customHeight="1">
      <c r="A22" s="251"/>
      <c r="B22" s="275" t="s">
        <v>134</v>
      </c>
      <c r="C22" s="275"/>
      <c r="D22" s="275"/>
      <c r="E22" s="275"/>
      <c r="F22" s="275"/>
      <c r="G22" s="275"/>
      <c r="H22" s="275"/>
      <c r="I22" s="275"/>
      <c r="J22" s="275"/>
      <c r="K22" s="275"/>
      <c r="L22" s="275"/>
      <c r="M22" s="275"/>
      <c r="N22" s="275"/>
      <c r="O22" s="275"/>
      <c r="P22" s="291"/>
    </row>
    <row r="23" spans="1:16" s="12" customFormat="1" ht="14.25" customHeight="1">
      <c r="A23" s="251"/>
      <c r="B23" s="157">
        <v>1</v>
      </c>
      <c r="C23" s="265" t="s">
        <v>133</v>
      </c>
      <c r="D23" s="266"/>
      <c r="E23" s="266"/>
      <c r="F23" s="266"/>
      <c r="G23" s="152" t="s">
        <v>65</v>
      </c>
      <c r="H23" s="158">
        <f>IF(Salary!D2="Yes",Salary!P106,0)</f>
        <v>68297</v>
      </c>
      <c r="I23" s="157">
        <v>10</v>
      </c>
      <c r="J23" s="247" t="s">
        <v>64</v>
      </c>
      <c r="K23" s="248"/>
      <c r="L23" s="249"/>
      <c r="M23" s="152" t="s">
        <v>65</v>
      </c>
      <c r="N23" s="158">
        <f>'Other Deduction'!E6</f>
        <v>0</v>
      </c>
      <c r="O23" s="176"/>
      <c r="P23" s="177"/>
    </row>
    <row r="24" spans="1:16" s="12" customFormat="1" ht="26.25" customHeight="1">
      <c r="A24" s="251"/>
      <c r="B24" s="157">
        <v>2</v>
      </c>
      <c r="C24" s="265" t="s">
        <v>60</v>
      </c>
      <c r="D24" s="266"/>
      <c r="E24" s="266"/>
      <c r="F24" s="266"/>
      <c r="G24" s="152" t="s">
        <v>65</v>
      </c>
      <c r="H24" s="158">
        <f>Salary!T106+'Other Deduction'!B10</f>
        <v>0</v>
      </c>
      <c r="I24" s="157">
        <v>11</v>
      </c>
      <c r="J24" s="272" t="s">
        <v>66</v>
      </c>
      <c r="K24" s="273"/>
      <c r="L24" s="274"/>
      <c r="M24" s="152" t="s">
        <v>65</v>
      </c>
      <c r="N24" s="159">
        <f>'Other Deduction'!B15</f>
        <v>0</v>
      </c>
      <c r="O24" s="178"/>
      <c r="P24" s="186"/>
    </row>
    <row r="25" spans="1:16" s="12" customFormat="1" ht="14.25" customHeight="1">
      <c r="A25" s="251"/>
      <c r="B25" s="157">
        <v>3</v>
      </c>
      <c r="C25" s="265" t="s">
        <v>61</v>
      </c>
      <c r="D25" s="266"/>
      <c r="E25" s="266"/>
      <c r="F25" s="266"/>
      <c r="G25" s="152" t="s">
        <v>65</v>
      </c>
      <c r="H25" s="158">
        <f>'Other Deduction'!B14</f>
        <v>0</v>
      </c>
      <c r="I25" s="157">
        <v>12</v>
      </c>
      <c r="J25" s="272" t="s">
        <v>67</v>
      </c>
      <c r="K25" s="273"/>
      <c r="L25" s="274"/>
      <c r="M25" s="152" t="s">
        <v>65</v>
      </c>
      <c r="N25" s="159">
        <f>'Other Deduction'!B12</f>
        <v>0</v>
      </c>
      <c r="O25" s="178"/>
      <c r="P25" s="186"/>
    </row>
    <row r="26" spans="1:16" s="12" customFormat="1" ht="15" customHeight="1">
      <c r="A26" s="251"/>
      <c r="B26" s="157">
        <v>4</v>
      </c>
      <c r="C26" s="265" t="s">
        <v>73</v>
      </c>
      <c r="D26" s="266"/>
      <c r="E26" s="266"/>
      <c r="F26" s="266"/>
      <c r="G26" s="152" t="s">
        <v>65</v>
      </c>
      <c r="H26" s="158">
        <f>'Other Deduction'!B16</f>
        <v>0</v>
      </c>
      <c r="I26" s="157">
        <v>13</v>
      </c>
      <c r="J26" s="272" t="s">
        <v>68</v>
      </c>
      <c r="K26" s="273"/>
      <c r="L26" s="274"/>
      <c r="M26" s="152" t="s">
        <v>65</v>
      </c>
      <c r="N26" s="158">
        <f>'Other Deduction'!E15</f>
        <v>0</v>
      </c>
      <c r="O26" s="178"/>
      <c r="P26" s="186"/>
    </row>
    <row r="27" spans="1:16" s="12" customFormat="1" ht="15.75" customHeight="1">
      <c r="A27" s="251"/>
      <c r="B27" s="157">
        <v>5</v>
      </c>
      <c r="C27" s="265" t="s">
        <v>74</v>
      </c>
      <c r="D27" s="266"/>
      <c r="E27" s="266"/>
      <c r="F27" s="266"/>
      <c r="G27" s="152" t="s">
        <v>65</v>
      </c>
      <c r="H27" s="158">
        <f>'Other Deduction'!B17</f>
        <v>0</v>
      </c>
      <c r="I27" s="157">
        <v>14</v>
      </c>
      <c r="J27" s="247" t="s">
        <v>69</v>
      </c>
      <c r="K27" s="270"/>
      <c r="L27" s="271"/>
      <c r="M27" s="152" t="s">
        <v>65</v>
      </c>
      <c r="N27" s="158">
        <f>'Other Deduction'!E16</f>
        <v>0</v>
      </c>
      <c r="O27" s="178"/>
      <c r="P27" s="186"/>
    </row>
    <row r="28" spans="1:16" s="12" customFormat="1" ht="15.75" customHeight="1">
      <c r="A28" s="251"/>
      <c r="B28" s="157">
        <v>6</v>
      </c>
      <c r="C28" s="267" t="s">
        <v>126</v>
      </c>
      <c r="D28" s="268"/>
      <c r="E28" s="268"/>
      <c r="F28" s="269"/>
      <c r="G28" s="152" t="s">
        <v>65</v>
      </c>
      <c r="H28" s="158">
        <f>IF(Salary!D2="No",Salary!P106,0)</f>
        <v>0</v>
      </c>
      <c r="I28" s="157">
        <v>15</v>
      </c>
      <c r="J28" s="247" t="s">
        <v>70</v>
      </c>
      <c r="K28" s="270"/>
      <c r="L28" s="271"/>
      <c r="M28" s="152" t="s">
        <v>65</v>
      </c>
      <c r="N28" s="158">
        <f>'Other Deduction'!B11</f>
        <v>0</v>
      </c>
      <c r="O28" s="178"/>
      <c r="P28" s="186"/>
    </row>
    <row r="29" spans="1:16" s="12" customFormat="1" ht="15" customHeight="1">
      <c r="A29" s="251"/>
      <c r="B29" s="157">
        <v>7</v>
      </c>
      <c r="C29" s="267" t="s">
        <v>62</v>
      </c>
      <c r="D29" s="268"/>
      <c r="E29" s="268"/>
      <c r="F29" s="269"/>
      <c r="G29" s="152" t="s">
        <v>65</v>
      </c>
      <c r="H29" s="159">
        <f>Salary!R106</f>
        <v>0</v>
      </c>
      <c r="I29" s="157">
        <v>16</v>
      </c>
      <c r="J29" s="247" t="s">
        <v>71</v>
      </c>
      <c r="K29" s="248"/>
      <c r="L29" s="249"/>
      <c r="M29" s="152" t="s">
        <v>65</v>
      </c>
      <c r="N29" s="158">
        <f>'Other Deduction'!E5</f>
        <v>0</v>
      </c>
      <c r="O29" s="178"/>
      <c r="P29" s="186"/>
    </row>
    <row r="30" spans="1:16" s="12" customFormat="1" ht="15.75" customHeight="1">
      <c r="A30" s="251"/>
      <c r="B30" s="157">
        <v>8</v>
      </c>
      <c r="C30" s="265" t="s">
        <v>63</v>
      </c>
      <c r="D30" s="265"/>
      <c r="E30" s="265"/>
      <c r="F30" s="265"/>
      <c r="G30" s="152" t="s">
        <v>65</v>
      </c>
      <c r="H30" s="159">
        <f>'Other Deduction'!B13</f>
        <v>0</v>
      </c>
      <c r="I30" s="157">
        <v>17</v>
      </c>
      <c r="J30" s="272" t="s">
        <v>72</v>
      </c>
      <c r="K30" s="273"/>
      <c r="L30" s="274"/>
      <c r="M30" s="152" t="s">
        <v>65</v>
      </c>
      <c r="N30" s="158">
        <f>'Other Deduction'!B18</f>
        <v>0</v>
      </c>
      <c r="O30" s="178"/>
      <c r="P30" s="186"/>
    </row>
    <row r="31" spans="1:16" s="12" customFormat="1" ht="27" customHeight="1">
      <c r="A31" s="251"/>
      <c r="B31" s="160">
        <v>9</v>
      </c>
      <c r="C31" s="319" t="s">
        <v>163</v>
      </c>
      <c r="D31" s="319"/>
      <c r="E31" s="319"/>
      <c r="F31" s="319"/>
      <c r="G31" s="161" t="s">
        <v>65</v>
      </c>
      <c r="H31" s="162">
        <f>'Other Deduction'!B8</f>
        <v>0</v>
      </c>
      <c r="I31" s="160">
        <v>18</v>
      </c>
      <c r="J31" s="295"/>
      <c r="K31" s="295"/>
      <c r="L31" s="295"/>
      <c r="M31" s="161" t="s">
        <v>65</v>
      </c>
      <c r="N31" s="158"/>
      <c r="O31" s="178"/>
      <c r="P31" s="186"/>
    </row>
    <row r="32" spans="1:16" s="12" customFormat="1" ht="15" customHeight="1">
      <c r="A32" s="251"/>
      <c r="B32" s="292" t="s">
        <v>76</v>
      </c>
      <c r="C32" s="293"/>
      <c r="D32" s="293"/>
      <c r="E32" s="293"/>
      <c r="F32" s="293"/>
      <c r="G32" s="293"/>
      <c r="H32" s="293"/>
      <c r="I32" s="293"/>
      <c r="J32" s="293"/>
      <c r="K32" s="293"/>
      <c r="L32" s="294"/>
      <c r="M32" s="161" t="s">
        <v>65</v>
      </c>
      <c r="N32" s="163">
        <f>SUM(H23:H31)+SUM(N23:N31)</f>
        <v>68297</v>
      </c>
      <c r="O32" s="180"/>
      <c r="P32" s="181"/>
    </row>
    <row r="33" spans="1:16" s="12" customFormat="1" ht="16.5" customHeight="1">
      <c r="A33" s="251"/>
      <c r="B33" s="320" t="s">
        <v>75</v>
      </c>
      <c r="C33" s="320"/>
      <c r="D33" s="320"/>
      <c r="E33" s="320"/>
      <c r="F33" s="320"/>
      <c r="G33" s="320"/>
      <c r="H33" s="320"/>
      <c r="I33" s="320"/>
      <c r="J33" s="320"/>
      <c r="K33" s="320"/>
      <c r="L33" s="320"/>
      <c r="M33" s="320"/>
      <c r="N33" s="320"/>
      <c r="O33" s="161" t="s">
        <v>65</v>
      </c>
      <c r="P33" s="153">
        <f>IF(N32&lt;150001,ROUND(N32,0),150000)</f>
        <v>68297</v>
      </c>
    </row>
    <row r="34" spans="1:16" s="12" customFormat="1" ht="17.25" customHeight="1">
      <c r="A34" s="164"/>
      <c r="B34" s="241" t="s">
        <v>239</v>
      </c>
      <c r="C34" s="242"/>
      <c r="D34" s="242"/>
      <c r="E34" s="242"/>
      <c r="F34" s="242"/>
      <c r="G34" s="242"/>
      <c r="H34" s="242"/>
      <c r="I34" s="242"/>
      <c r="J34" s="242"/>
      <c r="K34" s="242"/>
      <c r="L34" s="242"/>
      <c r="M34" s="242"/>
      <c r="N34" s="243"/>
      <c r="O34" s="161" t="s">
        <v>65</v>
      </c>
      <c r="P34" s="175">
        <f>IF(Salary!D2="yes",Salary!Q106,0)</f>
        <v>95615</v>
      </c>
    </row>
    <row r="35" spans="1:16" s="12" customFormat="1" ht="15" customHeight="1">
      <c r="A35" s="164"/>
      <c r="B35" s="238" t="s">
        <v>135</v>
      </c>
      <c r="C35" s="239"/>
      <c r="D35" s="239"/>
      <c r="E35" s="239"/>
      <c r="F35" s="239"/>
      <c r="G35" s="239"/>
      <c r="H35" s="239"/>
      <c r="I35" s="239"/>
      <c r="J35" s="239"/>
      <c r="K35" s="239"/>
      <c r="L35" s="239"/>
      <c r="M35" s="239"/>
      <c r="N35" s="240"/>
      <c r="O35" s="161" t="s">
        <v>65</v>
      </c>
      <c r="P35" s="153">
        <f>'Other Deduction'!E7</f>
        <v>50000</v>
      </c>
    </row>
    <row r="36" spans="1:16" s="12" customFormat="1" ht="15" customHeight="1">
      <c r="A36" s="164"/>
      <c r="B36" s="244" t="s">
        <v>136</v>
      </c>
      <c r="C36" s="245"/>
      <c r="D36" s="245"/>
      <c r="E36" s="245"/>
      <c r="F36" s="245"/>
      <c r="G36" s="245"/>
      <c r="H36" s="245"/>
      <c r="I36" s="245"/>
      <c r="J36" s="245"/>
      <c r="K36" s="245"/>
      <c r="L36" s="245"/>
      <c r="M36" s="245"/>
      <c r="N36" s="246"/>
      <c r="O36" s="161"/>
      <c r="P36" s="153">
        <f>P33+P34+P35</f>
        <v>213912</v>
      </c>
    </row>
    <row r="37" spans="1:16" s="12" customFormat="1" ht="15" customHeight="1">
      <c r="A37" s="250">
        <v>14</v>
      </c>
      <c r="B37" s="321" t="s">
        <v>90</v>
      </c>
      <c r="C37" s="321"/>
      <c r="D37" s="321"/>
      <c r="E37" s="321"/>
      <c r="F37" s="321"/>
      <c r="G37" s="321"/>
      <c r="H37" s="321"/>
      <c r="I37" s="321"/>
      <c r="J37" s="321"/>
      <c r="K37" s="321"/>
      <c r="L37" s="321"/>
      <c r="M37" s="321"/>
      <c r="N37" s="321"/>
      <c r="O37" s="321"/>
      <c r="P37" s="322"/>
    </row>
    <row r="38" spans="1:16" s="12" customFormat="1" ht="27.75" customHeight="1">
      <c r="A38" s="251"/>
      <c r="B38" s="267" t="s">
        <v>91</v>
      </c>
      <c r="C38" s="323"/>
      <c r="D38" s="323"/>
      <c r="E38" s="323"/>
      <c r="F38" s="323"/>
      <c r="G38" s="323"/>
      <c r="H38" s="323"/>
      <c r="I38" s="323"/>
      <c r="J38" s="323"/>
      <c r="K38" s="323"/>
      <c r="L38" s="323"/>
      <c r="M38" s="323"/>
      <c r="N38" s="324"/>
      <c r="O38" s="161" t="s">
        <v>65</v>
      </c>
      <c r="P38" s="154">
        <f>'Other Deduction'!E8</f>
        <v>0</v>
      </c>
    </row>
    <row r="39" spans="1:16" s="12" customFormat="1" ht="17.25" customHeight="1">
      <c r="A39" s="251"/>
      <c r="B39" s="325" t="s">
        <v>146</v>
      </c>
      <c r="C39" s="325"/>
      <c r="D39" s="325"/>
      <c r="E39" s="325"/>
      <c r="F39" s="325"/>
      <c r="G39" s="325"/>
      <c r="H39" s="325"/>
      <c r="I39" s="325"/>
      <c r="J39" s="325"/>
      <c r="K39" s="325"/>
      <c r="L39" s="325"/>
      <c r="M39" s="325"/>
      <c r="N39" s="325"/>
      <c r="O39" s="161" t="s">
        <v>65</v>
      </c>
      <c r="P39" s="154">
        <f>'Other Deduction'!E9</f>
        <v>0</v>
      </c>
    </row>
    <row r="40" spans="1:16" s="12" customFormat="1" ht="18" customHeight="1">
      <c r="A40" s="251"/>
      <c r="B40" s="325" t="s">
        <v>145</v>
      </c>
      <c r="C40" s="325"/>
      <c r="D40" s="325"/>
      <c r="E40" s="325"/>
      <c r="F40" s="325"/>
      <c r="G40" s="325"/>
      <c r="H40" s="325"/>
      <c r="I40" s="325"/>
      <c r="J40" s="325"/>
      <c r="K40" s="325"/>
      <c r="L40" s="325"/>
      <c r="M40" s="325"/>
      <c r="N40" s="325"/>
      <c r="O40" s="161" t="s">
        <v>65</v>
      </c>
      <c r="P40" s="154">
        <f>'Other Deduction'!E10</f>
        <v>0</v>
      </c>
    </row>
    <row r="41" spans="1:16" s="12" customFormat="1" ht="16.5" customHeight="1">
      <c r="A41" s="251"/>
      <c r="B41" s="325" t="s">
        <v>144</v>
      </c>
      <c r="C41" s="325"/>
      <c r="D41" s="325"/>
      <c r="E41" s="325"/>
      <c r="F41" s="325"/>
      <c r="G41" s="325"/>
      <c r="H41" s="325"/>
      <c r="I41" s="325"/>
      <c r="J41" s="325"/>
      <c r="K41" s="325"/>
      <c r="L41" s="325"/>
      <c r="M41" s="325"/>
      <c r="N41" s="325"/>
      <c r="O41" s="161" t="s">
        <v>65</v>
      </c>
      <c r="P41" s="154">
        <f>'Other Deduction'!E11</f>
        <v>0</v>
      </c>
    </row>
    <row r="42" spans="1:16" s="12" customFormat="1" ht="16.5" customHeight="1">
      <c r="A42" s="251"/>
      <c r="B42" s="325" t="s">
        <v>143</v>
      </c>
      <c r="C42" s="325"/>
      <c r="D42" s="325"/>
      <c r="E42" s="325"/>
      <c r="F42" s="325"/>
      <c r="G42" s="325"/>
      <c r="H42" s="325"/>
      <c r="I42" s="325"/>
      <c r="J42" s="325"/>
      <c r="K42" s="325"/>
      <c r="L42" s="325"/>
      <c r="M42" s="325"/>
      <c r="N42" s="325"/>
      <c r="O42" s="161" t="s">
        <v>65</v>
      </c>
      <c r="P42" s="154">
        <f>'Other Deduction'!E12</f>
        <v>0</v>
      </c>
    </row>
    <row r="43" spans="1:16" s="12" customFormat="1" ht="15" customHeight="1">
      <c r="A43" s="251"/>
      <c r="B43" s="267" t="s">
        <v>142</v>
      </c>
      <c r="C43" s="323"/>
      <c r="D43" s="323"/>
      <c r="E43" s="323"/>
      <c r="F43" s="323"/>
      <c r="G43" s="323"/>
      <c r="H43" s="323"/>
      <c r="I43" s="323"/>
      <c r="J43" s="323"/>
      <c r="K43" s="323"/>
      <c r="L43" s="323"/>
      <c r="M43" s="323"/>
      <c r="N43" s="324"/>
      <c r="O43" s="161" t="s">
        <v>65</v>
      </c>
      <c r="P43" s="154">
        <f>'Other Deduction'!E13</f>
        <v>0</v>
      </c>
    </row>
    <row r="44" spans="1:16" s="12" customFormat="1" ht="17.25" customHeight="1">
      <c r="A44" s="251"/>
      <c r="B44" s="326" t="s">
        <v>141</v>
      </c>
      <c r="C44" s="327"/>
      <c r="D44" s="327"/>
      <c r="E44" s="327"/>
      <c r="F44" s="327"/>
      <c r="G44" s="327"/>
      <c r="H44" s="327"/>
      <c r="I44" s="327"/>
      <c r="J44" s="327"/>
      <c r="K44" s="327"/>
      <c r="L44" s="327"/>
      <c r="M44" s="327"/>
      <c r="N44" s="328"/>
      <c r="O44" s="161" t="s">
        <v>65</v>
      </c>
      <c r="P44" s="154">
        <f>IF(Salary!R4="Yes",IF('Other Deduction'!E3&lt;50001,'Other Deduction'!E3,50000),IF('Other Deduction'!E3&lt;10001,'Other Deduction'!E3,10000))</f>
        <v>0</v>
      </c>
    </row>
    <row r="45" spans="1:16" s="12" customFormat="1" ht="15.75" customHeight="1">
      <c r="A45" s="251"/>
      <c r="B45" s="326" t="s">
        <v>140</v>
      </c>
      <c r="C45" s="327"/>
      <c r="D45" s="327"/>
      <c r="E45" s="327"/>
      <c r="F45" s="327"/>
      <c r="G45" s="327"/>
      <c r="H45" s="327"/>
      <c r="I45" s="327"/>
      <c r="J45" s="327"/>
      <c r="K45" s="327"/>
      <c r="L45" s="327"/>
      <c r="M45" s="327"/>
      <c r="N45" s="328"/>
      <c r="O45" s="161" t="s">
        <v>65</v>
      </c>
      <c r="P45" s="154">
        <f>'Other Deduction'!E14</f>
        <v>0</v>
      </c>
    </row>
    <row r="46" spans="1:16" s="12" customFormat="1" ht="15" customHeight="1">
      <c r="A46" s="252"/>
      <c r="B46" s="320" t="s">
        <v>92</v>
      </c>
      <c r="C46" s="320"/>
      <c r="D46" s="320"/>
      <c r="E46" s="320"/>
      <c r="F46" s="320"/>
      <c r="G46" s="320"/>
      <c r="H46" s="320"/>
      <c r="I46" s="320"/>
      <c r="J46" s="320"/>
      <c r="K46" s="320"/>
      <c r="L46" s="320"/>
      <c r="M46" s="320"/>
      <c r="N46" s="320"/>
      <c r="O46" s="161" t="s">
        <v>65</v>
      </c>
      <c r="P46" s="165">
        <f>SUM(P38:P45)</f>
        <v>0</v>
      </c>
    </row>
    <row r="47" spans="1:16" s="12" customFormat="1" ht="15" customHeight="1">
      <c r="A47" s="151">
        <v>15</v>
      </c>
      <c r="B47" s="275" t="s">
        <v>214</v>
      </c>
      <c r="C47" s="275"/>
      <c r="D47" s="275"/>
      <c r="E47" s="275"/>
      <c r="F47" s="275"/>
      <c r="G47" s="275"/>
      <c r="H47" s="275"/>
      <c r="I47" s="275"/>
      <c r="J47" s="275"/>
      <c r="K47" s="275"/>
      <c r="L47" s="275"/>
      <c r="M47" s="275"/>
      <c r="N47" s="275"/>
      <c r="O47" s="161" t="s">
        <v>65</v>
      </c>
      <c r="P47" s="154">
        <f>P36+P46</f>
        <v>213912</v>
      </c>
    </row>
    <row r="48" spans="1:16" s="12" customFormat="1" ht="15" customHeight="1">
      <c r="A48" s="151">
        <v>16</v>
      </c>
      <c r="B48" s="253" t="s">
        <v>215</v>
      </c>
      <c r="C48" s="253"/>
      <c r="D48" s="253"/>
      <c r="E48" s="253"/>
      <c r="F48" s="253"/>
      <c r="G48" s="253"/>
      <c r="H48" s="253"/>
      <c r="I48" s="253"/>
      <c r="J48" s="253"/>
      <c r="K48" s="253"/>
      <c r="L48" s="253"/>
      <c r="M48" s="253"/>
      <c r="N48" s="253"/>
      <c r="O48" s="161" t="s">
        <v>65</v>
      </c>
      <c r="P48" s="154">
        <f>(P20-P47)</f>
        <v>364837</v>
      </c>
    </row>
    <row r="49" spans="1:16" s="12" customFormat="1">
      <c r="A49" s="151">
        <v>17</v>
      </c>
      <c r="B49" s="275" t="s">
        <v>93</v>
      </c>
      <c r="C49" s="275"/>
      <c r="D49" s="275"/>
      <c r="E49" s="275"/>
      <c r="F49" s="275"/>
      <c r="G49" s="275"/>
      <c r="H49" s="275"/>
      <c r="I49" s="275"/>
      <c r="J49" s="275"/>
      <c r="K49" s="275"/>
      <c r="L49" s="275"/>
      <c r="M49" s="275"/>
      <c r="N49" s="275"/>
      <c r="O49" s="161" t="s">
        <v>65</v>
      </c>
      <c r="P49" s="153">
        <f>ROUND(P48,-1)</f>
        <v>364840</v>
      </c>
    </row>
    <row r="50" spans="1:16" s="12" customFormat="1" ht="15" customHeight="1">
      <c r="A50" s="250">
        <v>18</v>
      </c>
      <c r="B50" s="253" t="s">
        <v>94</v>
      </c>
      <c r="C50" s="253"/>
      <c r="D50" s="253"/>
      <c r="E50" s="253"/>
      <c r="F50" s="253"/>
      <c r="G50" s="253"/>
      <c r="H50" s="253"/>
      <c r="I50" s="253"/>
      <c r="J50" s="253"/>
      <c r="K50" s="253"/>
      <c r="L50" s="253"/>
      <c r="M50" s="253"/>
      <c r="N50" s="253"/>
      <c r="O50" s="253"/>
      <c r="P50" s="351"/>
    </row>
    <row r="51" spans="1:16" s="12" customFormat="1" ht="15" customHeight="1">
      <c r="A51" s="251"/>
      <c r="B51" s="352" t="s">
        <v>96</v>
      </c>
      <c r="C51" s="352"/>
      <c r="D51" s="352"/>
      <c r="E51" s="352"/>
      <c r="F51" s="352"/>
      <c r="G51" s="352" t="s">
        <v>95</v>
      </c>
      <c r="H51" s="352"/>
      <c r="I51" s="352"/>
      <c r="J51" s="352"/>
      <c r="K51" s="353" t="s">
        <v>97</v>
      </c>
      <c r="L51" s="354"/>
      <c r="M51" s="354"/>
      <c r="N51" s="355"/>
      <c r="O51" s="166"/>
      <c r="P51" s="167"/>
    </row>
    <row r="52" spans="1:16" s="12" customFormat="1" ht="15" customHeight="1">
      <c r="A52" s="251"/>
      <c r="B52" s="277" t="s">
        <v>98</v>
      </c>
      <c r="C52" s="278"/>
      <c r="D52" s="279"/>
      <c r="E52" s="276" t="s">
        <v>15</v>
      </c>
      <c r="F52" s="276"/>
      <c r="G52" s="277" t="s">
        <v>100</v>
      </c>
      <c r="H52" s="278"/>
      <c r="I52" s="279"/>
      <c r="J52" s="168" t="s">
        <v>15</v>
      </c>
      <c r="K52" s="277"/>
      <c r="L52" s="278"/>
      <c r="M52" s="279"/>
      <c r="N52" s="168"/>
      <c r="O52" s="161" t="s">
        <v>65</v>
      </c>
      <c r="P52" s="169">
        <v>0</v>
      </c>
    </row>
    <row r="53" spans="1:16" s="12" customFormat="1" ht="15" customHeight="1">
      <c r="A53" s="251"/>
      <c r="B53" s="277" t="s">
        <v>16</v>
      </c>
      <c r="C53" s="278"/>
      <c r="D53" s="279"/>
      <c r="E53" s="290">
        <v>0.05</v>
      </c>
      <c r="F53" s="276"/>
      <c r="G53" s="276" t="s">
        <v>28</v>
      </c>
      <c r="H53" s="276"/>
      <c r="I53" s="276"/>
      <c r="J53" s="170">
        <v>0.05</v>
      </c>
      <c r="K53" s="277" t="s">
        <v>99</v>
      </c>
      <c r="L53" s="278"/>
      <c r="M53" s="279"/>
      <c r="N53" s="168" t="s">
        <v>15</v>
      </c>
      <c r="O53" s="161" t="s">
        <v>65</v>
      </c>
      <c r="P53" s="169">
        <f>ROUND(IF(Salary!I3="No",IF(P49&lt;250001,0,IF(P49&gt;500000,12500,((P49-250000)*0.05))),IF(P49&lt;300001,0,IF(P49&gt;500000,10000,((P49-300000)*0.05)))),0)</f>
        <v>5742</v>
      </c>
    </row>
    <row r="54" spans="1:16" s="12" customFormat="1" ht="15" customHeight="1">
      <c r="A54" s="251"/>
      <c r="B54" s="277" t="s">
        <v>17</v>
      </c>
      <c r="C54" s="278"/>
      <c r="D54" s="279"/>
      <c r="E54" s="290">
        <v>0.2</v>
      </c>
      <c r="F54" s="276"/>
      <c r="G54" s="276" t="s">
        <v>17</v>
      </c>
      <c r="H54" s="276"/>
      <c r="I54" s="276"/>
      <c r="J54" s="170">
        <v>0.2</v>
      </c>
      <c r="K54" s="277" t="s">
        <v>17</v>
      </c>
      <c r="L54" s="278"/>
      <c r="M54" s="279"/>
      <c r="N54" s="170">
        <v>0.2</v>
      </c>
      <c r="O54" s="161" t="s">
        <v>65</v>
      </c>
      <c r="P54" s="169">
        <f>IF(P49&lt;500001,0,IF(P49&gt;1000000,100000,((P49-500000)*0.2)))</f>
        <v>0</v>
      </c>
    </row>
    <row r="55" spans="1:16" s="12" customFormat="1" ht="15" customHeight="1">
      <c r="A55" s="251"/>
      <c r="B55" s="277" t="s">
        <v>101</v>
      </c>
      <c r="C55" s="278"/>
      <c r="D55" s="279"/>
      <c r="E55" s="290">
        <v>0.3</v>
      </c>
      <c r="F55" s="276"/>
      <c r="G55" s="276" t="s">
        <v>102</v>
      </c>
      <c r="H55" s="276"/>
      <c r="I55" s="276"/>
      <c r="J55" s="170">
        <v>0.3</v>
      </c>
      <c r="K55" s="277" t="s">
        <v>102</v>
      </c>
      <c r="L55" s="278"/>
      <c r="M55" s="279"/>
      <c r="N55" s="170">
        <v>0.3</v>
      </c>
      <c r="O55" s="161" t="s">
        <v>65</v>
      </c>
      <c r="P55" s="169">
        <f>IF(P49&lt;1000001,0,((P49-1000000)*0.3))</f>
        <v>0</v>
      </c>
    </row>
    <row r="56" spans="1:16" s="12" customFormat="1" ht="15" customHeight="1">
      <c r="A56" s="251"/>
      <c r="B56" s="344" t="s">
        <v>103</v>
      </c>
      <c r="C56" s="345"/>
      <c r="D56" s="345"/>
      <c r="E56" s="345"/>
      <c r="F56" s="345"/>
      <c r="G56" s="345"/>
      <c r="H56" s="345"/>
      <c r="I56" s="345"/>
      <c r="J56" s="345"/>
      <c r="K56" s="345"/>
      <c r="L56" s="345"/>
      <c r="M56" s="345"/>
      <c r="N56" s="346"/>
      <c r="O56" s="161" t="s">
        <v>65</v>
      </c>
      <c r="P56" s="153">
        <f>SUM(P52:P55)</f>
        <v>5742</v>
      </c>
    </row>
    <row r="57" spans="1:16" s="12" customFormat="1" ht="15" customHeight="1">
      <c r="A57" s="251"/>
      <c r="B57" s="356" t="s">
        <v>104</v>
      </c>
      <c r="C57" s="357"/>
      <c r="D57" s="357"/>
      <c r="E57" s="357"/>
      <c r="F57" s="357"/>
      <c r="G57" s="357"/>
      <c r="H57" s="357"/>
      <c r="I57" s="357"/>
      <c r="J57" s="357"/>
      <c r="K57" s="357"/>
      <c r="L57" s="357"/>
      <c r="M57" s="357"/>
      <c r="N57" s="358"/>
      <c r="O57" s="161" t="s">
        <v>65</v>
      </c>
      <c r="P57" s="154">
        <f>IF(P49&gt;500000,0,IF(P56&lt;12501,P56,12500))</f>
        <v>5742</v>
      </c>
    </row>
    <row r="58" spans="1:16" s="12" customFormat="1" ht="15" customHeight="1">
      <c r="A58" s="251"/>
      <c r="B58" s="356" t="s">
        <v>105</v>
      </c>
      <c r="C58" s="357"/>
      <c r="D58" s="357"/>
      <c r="E58" s="357"/>
      <c r="F58" s="357"/>
      <c r="G58" s="357"/>
      <c r="H58" s="357"/>
      <c r="I58" s="357"/>
      <c r="J58" s="357"/>
      <c r="K58" s="357"/>
      <c r="L58" s="357"/>
      <c r="M58" s="357"/>
      <c r="N58" s="358"/>
      <c r="O58" s="161" t="s">
        <v>65</v>
      </c>
      <c r="P58" s="153">
        <f>P56-P57</f>
        <v>0</v>
      </c>
    </row>
    <row r="59" spans="1:16" s="12" customFormat="1" ht="15" customHeight="1">
      <c r="A59" s="251"/>
      <c r="B59" s="347" t="s">
        <v>106</v>
      </c>
      <c r="C59" s="347"/>
      <c r="D59" s="347"/>
      <c r="E59" s="347"/>
      <c r="F59" s="347"/>
      <c r="G59" s="347"/>
      <c r="H59" s="347"/>
      <c r="I59" s="347"/>
      <c r="J59" s="347"/>
      <c r="K59" s="347"/>
      <c r="L59" s="347"/>
      <c r="M59" s="347"/>
      <c r="N59" s="347"/>
      <c r="O59" s="161" t="s">
        <v>65</v>
      </c>
      <c r="P59" s="154">
        <f>ROUND(P58*0.04,0)</f>
        <v>0</v>
      </c>
    </row>
    <row r="60" spans="1:16" s="12" customFormat="1" ht="15" customHeight="1">
      <c r="A60" s="252"/>
      <c r="B60" s="348" t="s">
        <v>107</v>
      </c>
      <c r="C60" s="349"/>
      <c r="D60" s="349"/>
      <c r="E60" s="349"/>
      <c r="F60" s="349"/>
      <c r="G60" s="349"/>
      <c r="H60" s="349"/>
      <c r="I60" s="349"/>
      <c r="J60" s="349"/>
      <c r="K60" s="349"/>
      <c r="L60" s="349"/>
      <c r="M60" s="349"/>
      <c r="N60" s="350"/>
      <c r="O60" s="161" t="s">
        <v>65</v>
      </c>
      <c r="P60" s="153">
        <f>SUM(P58:P59)</f>
        <v>0</v>
      </c>
    </row>
    <row r="61" spans="1:16" s="12" customFormat="1" ht="15" customHeight="1">
      <c r="A61" s="151">
        <v>19</v>
      </c>
      <c r="B61" s="309" t="s">
        <v>108</v>
      </c>
      <c r="C61" s="310"/>
      <c r="D61" s="310"/>
      <c r="E61" s="310"/>
      <c r="F61" s="310"/>
      <c r="G61" s="310"/>
      <c r="H61" s="310"/>
      <c r="I61" s="310"/>
      <c r="J61" s="310"/>
      <c r="K61" s="310"/>
      <c r="L61" s="310"/>
      <c r="M61" s="310"/>
      <c r="N61" s="313"/>
      <c r="O61" s="161" t="s">
        <v>65</v>
      </c>
      <c r="P61" s="154">
        <f>'Other Deduction'!E17</f>
        <v>0</v>
      </c>
    </row>
    <row r="62" spans="1:16" s="12" customFormat="1" ht="15" customHeight="1">
      <c r="A62" s="151">
        <v>20</v>
      </c>
      <c r="B62" s="275" t="s">
        <v>109</v>
      </c>
      <c r="C62" s="275"/>
      <c r="D62" s="275"/>
      <c r="E62" s="275"/>
      <c r="F62" s="275"/>
      <c r="G62" s="275"/>
      <c r="H62" s="275"/>
      <c r="I62" s="275"/>
      <c r="J62" s="275"/>
      <c r="K62" s="275"/>
      <c r="L62" s="275"/>
      <c r="M62" s="275"/>
      <c r="N62" s="275"/>
      <c r="O62" s="161" t="s">
        <v>65</v>
      </c>
      <c r="P62" s="153">
        <f>P60-P61</f>
        <v>0</v>
      </c>
    </row>
    <row r="63" spans="1:16" ht="33.75" customHeight="1">
      <c r="A63" s="250">
        <v>21</v>
      </c>
      <c r="B63" s="337" t="s">
        <v>110</v>
      </c>
      <c r="C63" s="338"/>
      <c r="D63" s="339"/>
      <c r="E63" s="334" t="s">
        <v>111</v>
      </c>
      <c r="F63" s="334"/>
      <c r="G63" s="334"/>
      <c r="H63" s="334"/>
      <c r="I63" s="335" t="s">
        <v>112</v>
      </c>
      <c r="J63" s="336"/>
      <c r="K63" s="171" t="s">
        <v>113</v>
      </c>
      <c r="L63" s="335" t="s">
        <v>114</v>
      </c>
      <c r="M63" s="336"/>
      <c r="N63" s="171" t="s">
        <v>115</v>
      </c>
      <c r="O63" s="335" t="s">
        <v>116</v>
      </c>
      <c r="P63" s="360"/>
    </row>
    <row r="64" spans="1:16">
      <c r="A64" s="252"/>
      <c r="B64" s="340"/>
      <c r="C64" s="341"/>
      <c r="D64" s="342"/>
      <c r="E64" s="329">
        <f>SUM(Salary!X87:X93)</f>
        <v>35000</v>
      </c>
      <c r="F64" s="329"/>
      <c r="G64" s="329"/>
      <c r="H64" s="329"/>
      <c r="I64" s="329">
        <f>SUM(Salary!X94:X96)</f>
        <v>15000</v>
      </c>
      <c r="J64" s="329"/>
      <c r="K64" s="172">
        <f>Salary!X97</f>
        <v>5000</v>
      </c>
      <c r="L64" s="329">
        <f>Salary!X98</f>
        <v>5000</v>
      </c>
      <c r="M64" s="329"/>
      <c r="N64" s="173">
        <f>SUM(Salary!X99:X105)+'Other Deduction'!E18</f>
        <v>0</v>
      </c>
      <c r="O64" s="330">
        <f>E64+I64+K64+L64+N64</f>
        <v>60000</v>
      </c>
      <c r="P64" s="331"/>
    </row>
    <row r="65" spans="1:17" ht="16.5" thickBot="1">
      <c r="A65" s="332" t="str">
        <f>IF(P62&gt;O64,"Income Tax Payable",IF(P62&lt;O64,"Income Tax Refundable","Income Tax Payble/Refundable"))</f>
        <v>Income Tax Refundable</v>
      </c>
      <c r="B65" s="333"/>
      <c r="C65" s="333"/>
      <c r="D65" s="333"/>
      <c r="E65" s="333"/>
      <c r="F65" s="333"/>
      <c r="G65" s="333"/>
      <c r="H65" s="333"/>
      <c r="I65" s="333"/>
      <c r="J65" s="333"/>
      <c r="K65" s="333"/>
      <c r="L65" s="333"/>
      <c r="M65" s="333"/>
      <c r="N65" s="333"/>
      <c r="O65" s="161" t="s">
        <v>65</v>
      </c>
      <c r="P65" s="174">
        <f>IF(P62&gt;O64,P62-O64,O64-P62)</f>
        <v>60000</v>
      </c>
    </row>
    <row r="66" spans="1:17">
      <c r="A66" s="53"/>
      <c r="B66" s="53"/>
      <c r="C66" s="53"/>
      <c r="D66" s="53"/>
      <c r="E66" s="53"/>
      <c r="F66" s="53"/>
      <c r="G66" s="53"/>
      <c r="H66" s="53"/>
      <c r="I66" s="53"/>
      <c r="J66" s="53"/>
      <c r="K66" s="53"/>
      <c r="L66" s="53"/>
      <c r="M66" s="53"/>
      <c r="N66" s="53"/>
      <c r="O66" s="54"/>
      <c r="P66" s="18"/>
    </row>
    <row r="67" spans="1:17">
      <c r="A67" s="55"/>
      <c r="B67" s="237" t="s">
        <v>118</v>
      </c>
      <c r="C67" s="237"/>
      <c r="D67" s="237"/>
      <c r="E67" s="237"/>
      <c r="F67" s="56"/>
      <c r="G67" s="56"/>
      <c r="H67" s="56"/>
      <c r="I67" s="56"/>
      <c r="J67" s="56"/>
      <c r="K67" s="56"/>
      <c r="L67" s="237" t="s">
        <v>19</v>
      </c>
      <c r="M67" s="237"/>
      <c r="N67" s="237"/>
      <c r="O67" s="237"/>
      <c r="P67" s="57"/>
    </row>
    <row r="68" spans="1:17">
      <c r="A68" s="237"/>
      <c r="B68" s="237"/>
      <c r="C68" s="237"/>
      <c r="D68" s="237"/>
      <c r="E68" s="56"/>
      <c r="F68" s="56"/>
      <c r="G68" s="56"/>
      <c r="H68" s="56"/>
      <c r="I68" s="56"/>
      <c r="J68" s="56"/>
      <c r="K68" s="56"/>
      <c r="L68" s="56"/>
      <c r="M68" s="237"/>
      <c r="N68" s="237"/>
      <c r="O68" s="237"/>
      <c r="P68" s="237"/>
    </row>
    <row r="69" spans="1:17" s="32" customFormat="1" ht="15.75" hidden="1" customHeight="1">
      <c r="A69" s="58"/>
      <c r="B69" s="359"/>
      <c r="C69" s="359"/>
      <c r="D69" s="359"/>
      <c r="E69" s="359"/>
      <c r="F69" s="359"/>
      <c r="G69" s="359"/>
      <c r="H69" s="359"/>
      <c r="I69" s="359"/>
      <c r="J69" s="359"/>
      <c r="K69" s="359"/>
      <c r="L69" s="359"/>
      <c r="M69" s="359"/>
      <c r="N69" s="359"/>
      <c r="O69" s="359"/>
      <c r="P69" s="359"/>
    </row>
    <row r="70" spans="1:17" s="32" customFormat="1" ht="15.75" hidden="1" customHeight="1">
      <c r="A70" s="59"/>
      <c r="B70" s="359"/>
      <c r="C70" s="359"/>
      <c r="D70" s="359"/>
      <c r="E70" s="359"/>
      <c r="F70" s="359"/>
      <c r="G70" s="359"/>
      <c r="H70" s="359"/>
      <c r="I70" s="359"/>
      <c r="J70" s="359"/>
      <c r="K70" s="359"/>
      <c r="L70" s="359"/>
      <c r="M70" s="359"/>
      <c r="N70" s="359"/>
      <c r="O70" s="359"/>
      <c r="P70" s="359"/>
    </row>
    <row r="71" spans="1:17" s="32" customFormat="1" ht="24" hidden="1" customHeight="1">
      <c r="A71" s="58"/>
      <c r="B71" s="359"/>
      <c r="C71" s="359"/>
      <c r="D71" s="359"/>
      <c r="E71" s="359"/>
      <c r="F71" s="359"/>
      <c r="G71" s="359"/>
      <c r="H71" s="359"/>
      <c r="I71" s="359"/>
      <c r="J71" s="359"/>
      <c r="K71" s="359"/>
      <c r="L71" s="359"/>
      <c r="M71" s="359"/>
      <c r="N71" s="359"/>
      <c r="O71" s="359"/>
      <c r="P71" s="359"/>
    </row>
    <row r="72" spans="1:17" s="32" customFormat="1" ht="15.75" hidden="1" customHeight="1">
      <c r="A72" s="58"/>
      <c r="B72" s="60"/>
      <c r="C72" s="60"/>
      <c r="D72" s="60"/>
      <c r="E72" s="60"/>
      <c r="F72" s="60"/>
      <c r="G72" s="60"/>
      <c r="H72" s="60"/>
      <c r="I72" s="60"/>
      <c r="J72" s="60"/>
      <c r="K72" s="343"/>
      <c r="L72" s="343"/>
      <c r="M72" s="343"/>
      <c r="N72" s="343"/>
      <c r="O72" s="343"/>
      <c r="P72" s="343"/>
    </row>
    <row r="73" spans="1:17" s="32" customFormat="1" ht="15.75" hidden="1" customHeight="1">
      <c r="A73" s="58"/>
      <c r="B73" s="60"/>
      <c r="C73" s="60"/>
      <c r="D73" s="60"/>
      <c r="E73" s="60"/>
      <c r="F73" s="60"/>
      <c r="G73" s="60"/>
      <c r="H73" s="60"/>
      <c r="I73" s="60"/>
      <c r="J73" s="60"/>
      <c r="K73" s="343"/>
      <c r="L73" s="343"/>
      <c r="M73" s="343"/>
      <c r="N73" s="343"/>
      <c r="O73" s="343"/>
      <c r="P73" s="343"/>
    </row>
    <row r="74" spans="1:17" s="32" customFormat="1" ht="15.75" hidden="1" customHeight="1">
      <c r="A74" s="58"/>
      <c r="B74" s="60"/>
      <c r="C74" s="60"/>
      <c r="D74" s="60"/>
      <c r="E74" s="60"/>
      <c r="F74" s="60"/>
      <c r="G74" s="60"/>
      <c r="H74" s="60"/>
      <c r="I74" s="60"/>
      <c r="J74" s="60"/>
      <c r="K74" s="343"/>
      <c r="L74" s="343"/>
      <c r="M74" s="343"/>
      <c r="N74" s="343"/>
      <c r="O74" s="343"/>
      <c r="P74" s="343"/>
    </row>
    <row r="75" spans="1:17" s="32" customFormat="1" ht="15.75" hidden="1" customHeight="1">
      <c r="A75" s="58"/>
      <c r="B75" s="60"/>
      <c r="C75" s="60"/>
      <c r="D75" s="60"/>
      <c r="E75" s="60"/>
      <c r="F75" s="60"/>
      <c r="G75" s="60"/>
      <c r="H75" s="60"/>
      <c r="I75" s="60"/>
      <c r="J75" s="60"/>
      <c r="K75" s="343"/>
      <c r="L75" s="343"/>
      <c r="M75" s="343"/>
      <c r="N75" s="343"/>
      <c r="O75" s="343"/>
      <c r="P75" s="343"/>
    </row>
    <row r="76" spans="1:17" s="32" customFormat="1" ht="15.75" hidden="1" customHeight="1">
      <c r="A76" s="58"/>
      <c r="B76" s="60"/>
      <c r="C76" s="60"/>
      <c r="D76" s="60"/>
      <c r="E76" s="60"/>
      <c r="F76" s="60"/>
      <c r="G76" s="60"/>
      <c r="H76" s="60"/>
      <c r="I76" s="60"/>
      <c r="J76" s="60"/>
      <c r="K76" s="343"/>
      <c r="L76" s="343"/>
      <c r="M76" s="343"/>
      <c r="N76" s="343"/>
      <c r="O76" s="343"/>
      <c r="P76" s="343"/>
    </row>
    <row r="77" spans="1:17" s="32" customFormat="1" hidden="1">
      <c r="A77" s="59"/>
      <c r="B77" s="61"/>
      <c r="C77" s="280"/>
      <c r="D77" s="280"/>
      <c r="E77" s="280"/>
      <c r="F77" s="280"/>
      <c r="G77" s="280"/>
      <c r="H77" s="280"/>
      <c r="I77" s="280"/>
      <c r="J77" s="61"/>
      <c r="K77" s="343"/>
      <c r="L77" s="343"/>
      <c r="M77" s="343"/>
      <c r="N77" s="343"/>
      <c r="O77" s="343"/>
      <c r="P77" s="343"/>
    </row>
    <row r="78" spans="1:17" s="32" customFormat="1" hidden="1">
      <c r="A78" s="59"/>
      <c r="B78" s="61"/>
      <c r="C78" s="61"/>
      <c r="D78" s="61"/>
      <c r="E78" s="61"/>
      <c r="F78" s="61"/>
      <c r="G78" s="61"/>
      <c r="H78" s="61"/>
      <c r="I78" s="61"/>
      <c r="J78" s="61"/>
      <c r="K78" s="343"/>
      <c r="L78" s="343"/>
      <c r="M78" s="343"/>
      <c r="N78" s="343"/>
      <c r="O78" s="343"/>
      <c r="P78" s="343"/>
    </row>
    <row r="79" spans="1:17" hidden="1">
      <c r="A79" s="62"/>
      <c r="B79" s="63"/>
      <c r="C79" s="63"/>
      <c r="D79" s="63"/>
      <c r="E79" s="63"/>
      <c r="F79" s="63"/>
      <c r="G79" s="63"/>
      <c r="H79" s="63"/>
      <c r="I79" s="63"/>
      <c r="J79" s="63"/>
      <c r="K79" s="63"/>
      <c r="L79" s="63"/>
      <c r="M79" s="63"/>
      <c r="N79" s="63"/>
      <c r="O79" s="64"/>
      <c r="P79" s="65"/>
      <c r="Q79" s="31"/>
    </row>
    <row r="80" spans="1:17" hidden="1">
      <c r="A80" s="62"/>
      <c r="B80" s="63"/>
      <c r="C80" s="63"/>
      <c r="D80" s="63"/>
      <c r="E80" s="63"/>
      <c r="F80" s="63"/>
      <c r="G80" s="63"/>
      <c r="H80" s="63"/>
      <c r="I80" s="63"/>
      <c r="J80" s="63"/>
      <c r="K80" s="63"/>
      <c r="L80" s="63"/>
      <c r="M80" s="63"/>
      <c r="N80" s="63"/>
      <c r="O80" s="64"/>
      <c r="P80" s="65"/>
      <c r="Q80" s="31"/>
    </row>
    <row r="81" spans="1:17" hidden="1">
      <c r="A81" s="62"/>
      <c r="B81" s="63"/>
      <c r="C81" s="63"/>
      <c r="D81" s="63"/>
      <c r="E81" s="63"/>
      <c r="F81" s="63"/>
      <c r="G81" s="63"/>
      <c r="H81" s="63"/>
      <c r="I81" s="63"/>
      <c r="J81" s="63"/>
      <c r="K81" s="63"/>
      <c r="L81" s="63"/>
      <c r="M81" s="63"/>
      <c r="N81" s="63"/>
      <c r="O81" s="64"/>
      <c r="P81" s="65"/>
      <c r="Q81" s="31"/>
    </row>
    <row r="82" spans="1:17" hidden="1">
      <c r="A82" s="66"/>
      <c r="B82" s="67"/>
      <c r="C82" s="67"/>
      <c r="D82" s="67"/>
      <c r="E82" s="67"/>
      <c r="F82" s="67"/>
      <c r="G82" s="67"/>
      <c r="H82" s="67"/>
      <c r="I82" s="67"/>
      <c r="J82" s="67"/>
      <c r="K82" s="67"/>
      <c r="L82" s="67"/>
      <c r="M82" s="67"/>
      <c r="N82" s="67"/>
      <c r="O82" s="68"/>
      <c r="P82" s="69"/>
    </row>
    <row r="83" spans="1:17" hidden="1">
      <c r="A83" s="66"/>
      <c r="B83" s="67"/>
      <c r="C83" s="67"/>
      <c r="D83" s="67"/>
      <c r="E83" s="67"/>
      <c r="F83" s="67"/>
      <c r="G83" s="67"/>
      <c r="H83" s="67"/>
      <c r="I83" s="67"/>
      <c r="J83" s="67"/>
      <c r="K83" s="67"/>
      <c r="L83" s="67"/>
      <c r="M83" s="67"/>
      <c r="N83" s="67"/>
      <c r="O83" s="68"/>
      <c r="P83" s="69"/>
    </row>
    <row r="84" spans="1:17" hidden="1">
      <c r="A84" s="66"/>
      <c r="B84" s="67"/>
      <c r="C84" s="67"/>
      <c r="D84" s="67"/>
      <c r="E84" s="67"/>
      <c r="F84" s="67"/>
      <c r="G84" s="67"/>
      <c r="H84" s="67"/>
      <c r="I84" s="67"/>
      <c r="J84" s="67"/>
      <c r="K84" s="67"/>
      <c r="L84" s="67"/>
      <c r="M84" s="67"/>
      <c r="N84" s="67"/>
      <c r="O84" s="68"/>
      <c r="P84" s="69"/>
    </row>
    <row r="85" spans="1:17" hidden="1"/>
  </sheetData>
  <sheetProtection password="FBD2" sheet="1" objects="1" scenarios="1"/>
  <customSheetViews>
    <customSheetView guid="{01E6FF9C-BB30-4C32-9D09-6DB93F11503E}" hiddenRows="1" hiddenColumns="1" topLeftCell="A37">
      <selection activeCell="N47" sqref="N47"/>
      <pageMargins left="0.28999999999999998" right="0.22" top="0.23622047244094491" bottom="0.27559055118110237" header="0.19685039370078741" footer="0.23622047244094491"/>
      <printOptions horizontalCentered="1"/>
      <pageSetup paperSize="9" scale="95" orientation="portrait" verticalDpi="300" r:id="rId1"/>
    </customSheetView>
    <customSheetView guid="{483AFC7C-A53B-4837-A853-31CBC6C9ED1B}" hiddenRows="1" hiddenColumns="1" topLeftCell="A37">
      <selection activeCell="N47" sqref="N47"/>
      <pageMargins left="0.28999999999999998" right="0.22" top="0.23622047244094491" bottom="0.27559055118110237" header="0.19685039370078741" footer="0.23622047244094491"/>
      <printOptions horizontalCentered="1"/>
      <pageSetup paperSize="9" scale="95" orientation="portrait" verticalDpi="300" r:id="rId2"/>
    </customSheetView>
  </customSheetViews>
  <mergeCells count="126">
    <mergeCell ref="K72:P78"/>
    <mergeCell ref="B56:N56"/>
    <mergeCell ref="B59:N59"/>
    <mergeCell ref="B60:N60"/>
    <mergeCell ref="A50:A60"/>
    <mergeCell ref="B50:P50"/>
    <mergeCell ref="B51:F51"/>
    <mergeCell ref="G51:J51"/>
    <mergeCell ref="K51:N51"/>
    <mergeCell ref="B54:D54"/>
    <mergeCell ref="B55:D55"/>
    <mergeCell ref="B52:D52"/>
    <mergeCell ref="B53:D53"/>
    <mergeCell ref="E54:F54"/>
    <mergeCell ref="G54:I54"/>
    <mergeCell ref="K54:M54"/>
    <mergeCell ref="G53:I53"/>
    <mergeCell ref="K53:M53"/>
    <mergeCell ref="B57:N57"/>
    <mergeCell ref="B58:N58"/>
    <mergeCell ref="B69:P71"/>
    <mergeCell ref="O63:P63"/>
    <mergeCell ref="E64:H64"/>
    <mergeCell ref="I64:J64"/>
    <mergeCell ref="E55:F55"/>
    <mergeCell ref="G55:I55"/>
    <mergeCell ref="K55:M55"/>
    <mergeCell ref="L64:M64"/>
    <mergeCell ref="O64:P64"/>
    <mergeCell ref="A65:N65"/>
    <mergeCell ref="B61:N61"/>
    <mergeCell ref="B62:N62"/>
    <mergeCell ref="E63:H63"/>
    <mergeCell ref="I63:J63"/>
    <mergeCell ref="L63:M63"/>
    <mergeCell ref="B63:D64"/>
    <mergeCell ref="A63:A64"/>
    <mergeCell ref="K52:M52"/>
    <mergeCell ref="C31:F31"/>
    <mergeCell ref="B33:N33"/>
    <mergeCell ref="J23:L23"/>
    <mergeCell ref="A37:A46"/>
    <mergeCell ref="B37:P37"/>
    <mergeCell ref="B38:N38"/>
    <mergeCell ref="B39:N39"/>
    <mergeCell ref="B40:N40"/>
    <mergeCell ref="B41:N41"/>
    <mergeCell ref="B42:N42"/>
    <mergeCell ref="B43:N43"/>
    <mergeCell ref="B46:N46"/>
    <mergeCell ref="B44:N44"/>
    <mergeCell ref="B45:N45"/>
    <mergeCell ref="C25:F25"/>
    <mergeCell ref="J25:L25"/>
    <mergeCell ref="C26:F26"/>
    <mergeCell ref="J26:L26"/>
    <mergeCell ref="A1:P1"/>
    <mergeCell ref="A2:P2"/>
    <mergeCell ref="B3:C3"/>
    <mergeCell ref="O3:P3"/>
    <mergeCell ref="B4:N4"/>
    <mergeCell ref="B6:N6"/>
    <mergeCell ref="B8:N8"/>
    <mergeCell ref="B13:N13"/>
    <mergeCell ref="B9:K9"/>
    <mergeCell ref="L9:N9"/>
    <mergeCell ref="B12:K12"/>
    <mergeCell ref="L12:N12"/>
    <mergeCell ref="D3:I3"/>
    <mergeCell ref="K3:M3"/>
    <mergeCell ref="A9:A12"/>
    <mergeCell ref="L10:N10"/>
    <mergeCell ref="B10:K10"/>
    <mergeCell ref="B5:N5"/>
    <mergeCell ref="B11:K11"/>
    <mergeCell ref="L11:N11"/>
    <mergeCell ref="P9:P11"/>
    <mergeCell ref="E7:N7"/>
    <mergeCell ref="C77:I77"/>
    <mergeCell ref="L14:N14"/>
    <mergeCell ref="O14:P16"/>
    <mergeCell ref="G15:I15"/>
    <mergeCell ref="J15:K15"/>
    <mergeCell ref="B17:N17"/>
    <mergeCell ref="B18:N18"/>
    <mergeCell ref="B19:N19"/>
    <mergeCell ref="B20:N20"/>
    <mergeCell ref="C29:F29"/>
    <mergeCell ref="L15:N15"/>
    <mergeCell ref="G16:I16"/>
    <mergeCell ref="J16:K16"/>
    <mergeCell ref="L16:N16"/>
    <mergeCell ref="C30:F30"/>
    <mergeCell ref="J30:L30"/>
    <mergeCell ref="B47:N47"/>
    <mergeCell ref="E53:F53"/>
    <mergeCell ref="B21:P21"/>
    <mergeCell ref="B22:P22"/>
    <mergeCell ref="C23:F23"/>
    <mergeCell ref="C24:F24"/>
    <mergeCell ref="B32:L32"/>
    <mergeCell ref="J31:L31"/>
    <mergeCell ref="M68:P68"/>
    <mergeCell ref="B35:N35"/>
    <mergeCell ref="B34:N34"/>
    <mergeCell ref="B36:N36"/>
    <mergeCell ref="B67:E67"/>
    <mergeCell ref="L67:O67"/>
    <mergeCell ref="J29:L29"/>
    <mergeCell ref="A14:A16"/>
    <mergeCell ref="B14:I14"/>
    <mergeCell ref="J14:K14"/>
    <mergeCell ref="D16:F16"/>
    <mergeCell ref="D15:F15"/>
    <mergeCell ref="B15:C16"/>
    <mergeCell ref="A21:A33"/>
    <mergeCell ref="A68:D68"/>
    <mergeCell ref="C27:F27"/>
    <mergeCell ref="C28:F28"/>
    <mergeCell ref="J28:L28"/>
    <mergeCell ref="B48:N48"/>
    <mergeCell ref="J24:L24"/>
    <mergeCell ref="J27:L27"/>
    <mergeCell ref="B49:N49"/>
    <mergeCell ref="E52:F52"/>
    <mergeCell ref="G52:I52"/>
  </mergeCells>
  <dataValidations count="1">
    <dataValidation type="whole" operator="lessThanOrEqual" allowBlank="1" showInputMessage="1" showErrorMessage="1" sqref="L11:N11">
      <formula1>15000</formula1>
    </dataValidation>
  </dataValidations>
  <printOptions horizontalCentered="1"/>
  <pageMargins left="0.39370078740157499" right="0.23622047244094499" top="0.23622047244094499" bottom="0.27559055118110198" header="0.196850393700787" footer="0.23622047244094499"/>
  <pageSetup paperSize="9" scale="74" orientation="portrait" verticalDpi="300" r:id="rId3"/>
  <drawing r:id="rId4"/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rgb="FFFF0000"/>
  </sheetPr>
  <dimension ref="A1:R88"/>
  <sheetViews>
    <sheetView showGridLines="0" workbookViewId="0">
      <selection activeCell="O4" sqref="O4"/>
    </sheetView>
  </sheetViews>
  <sheetFormatPr defaultColWidth="0" defaultRowHeight="15.75" customHeight="1" zeroHeight="1"/>
  <cols>
    <col min="1" max="1" width="4.5703125" style="9" customWidth="1" collapsed="1"/>
    <col min="2" max="2" width="4.5703125" style="8" customWidth="1" collapsed="1"/>
    <col min="3" max="4" width="9.140625" style="8" customWidth="1" collapsed="1"/>
    <col min="5" max="5" width="3.85546875" style="8" customWidth="1" collapsed="1"/>
    <col min="6" max="6" width="5.42578125" style="8" customWidth="1" collapsed="1"/>
    <col min="7" max="7" width="4.5703125" style="8" customWidth="1" collapsed="1"/>
    <col min="8" max="8" width="11.85546875" style="8" customWidth="1" collapsed="1"/>
    <col min="9" max="9" width="5.140625" style="8" customWidth="1" collapsed="1"/>
    <col min="10" max="10" width="11.7109375" style="8" customWidth="1" collapsed="1"/>
    <col min="11" max="11" width="11.42578125" style="8" customWidth="1" collapsed="1"/>
    <col min="12" max="12" width="9.42578125" style="8" customWidth="1" collapsed="1"/>
    <col min="13" max="13" width="4.5703125" style="8" customWidth="1" collapsed="1"/>
    <col min="14" max="14" width="12.7109375" style="8" customWidth="1" collapsed="1"/>
    <col min="15" max="15" width="3.85546875" style="10" customWidth="1" collapsed="1"/>
    <col min="16" max="16" width="19.28515625" style="11" customWidth="1" collapsed="1"/>
    <col min="17" max="17" width="2.42578125" customWidth="1" collapsed="1"/>
    <col min="18" max="18" width="0" hidden="1" customWidth="1"/>
    <col min="19" max="16384" width="9.140625" hidden="1" collapsed="1"/>
  </cols>
  <sheetData>
    <row r="1" spans="1:16" s="12" customFormat="1" ht="18.75">
      <c r="A1" s="296" t="str">
        <f>Salary!C79</f>
        <v>Agriculture Department, Uttarakhand</v>
      </c>
      <c r="B1" s="296"/>
      <c r="C1" s="296"/>
      <c r="D1" s="296"/>
      <c r="E1" s="296"/>
      <c r="F1" s="296"/>
      <c r="G1" s="296"/>
      <c r="H1" s="296"/>
      <c r="I1" s="296"/>
      <c r="J1" s="296"/>
      <c r="K1" s="296"/>
      <c r="L1" s="296"/>
      <c r="M1" s="296"/>
      <c r="N1" s="296"/>
      <c r="O1" s="296"/>
      <c r="P1" s="296"/>
    </row>
    <row r="2" spans="1:16" s="12" customFormat="1" ht="21.75" thickBot="1">
      <c r="A2" s="297" t="s">
        <v>117</v>
      </c>
      <c r="B2" s="297"/>
      <c r="C2" s="297"/>
      <c r="D2" s="297"/>
      <c r="E2" s="297"/>
      <c r="F2" s="297"/>
      <c r="G2" s="297"/>
      <c r="H2" s="297"/>
      <c r="I2" s="297"/>
      <c r="J2" s="297"/>
      <c r="K2" s="297"/>
      <c r="L2" s="297"/>
      <c r="M2" s="297"/>
      <c r="N2" s="297"/>
      <c r="O2" s="297"/>
      <c r="P2" s="297"/>
    </row>
    <row r="3" spans="1:16" s="12" customFormat="1" ht="15" customHeight="1">
      <c r="A3" s="148">
        <v>1</v>
      </c>
      <c r="B3" s="298" t="s">
        <v>77</v>
      </c>
      <c r="C3" s="299"/>
      <c r="D3" s="311" t="str">
        <f>Salary!L81</f>
        <v>Parmanand Meghwal</v>
      </c>
      <c r="E3" s="311"/>
      <c r="F3" s="311"/>
      <c r="G3" s="311"/>
      <c r="H3" s="311"/>
      <c r="I3" s="311"/>
      <c r="J3" s="149" t="s">
        <v>40</v>
      </c>
      <c r="K3" s="312" t="str">
        <f>Salary!L83</f>
        <v>TEACHER</v>
      </c>
      <c r="L3" s="312"/>
      <c r="M3" s="312"/>
      <c r="N3" s="150" t="s">
        <v>14</v>
      </c>
      <c r="O3" s="300" t="str">
        <f>Salary!D83</f>
        <v>ABCDW1223U</v>
      </c>
      <c r="P3" s="301"/>
    </row>
    <row r="4" spans="1:16" s="12" customFormat="1" ht="15" customHeight="1">
      <c r="A4" s="151">
        <v>2</v>
      </c>
      <c r="B4" s="302" t="s">
        <v>164</v>
      </c>
      <c r="C4" s="302"/>
      <c r="D4" s="253"/>
      <c r="E4" s="253"/>
      <c r="F4" s="253"/>
      <c r="G4" s="253"/>
      <c r="H4" s="253"/>
      <c r="I4" s="253"/>
      <c r="J4" s="302"/>
      <c r="K4" s="253"/>
      <c r="L4" s="253"/>
      <c r="M4" s="253"/>
      <c r="N4" s="302"/>
      <c r="O4" s="152" t="s">
        <v>65</v>
      </c>
      <c r="P4" s="153">
        <f>Salary!O106</f>
        <v>855949</v>
      </c>
    </row>
    <row r="5" spans="1:16" s="12" customFormat="1" ht="15" customHeight="1">
      <c r="A5" s="151">
        <v>3</v>
      </c>
      <c r="B5" s="309" t="s">
        <v>206</v>
      </c>
      <c r="C5" s="310"/>
      <c r="D5" s="310"/>
      <c r="E5" s="310"/>
      <c r="F5" s="310"/>
      <c r="G5" s="310"/>
      <c r="H5" s="310"/>
      <c r="I5" s="310"/>
      <c r="J5" s="310"/>
      <c r="K5" s="310"/>
      <c r="L5" s="310"/>
      <c r="M5" s="310"/>
      <c r="N5" s="313"/>
      <c r="O5" s="152" t="s">
        <v>65</v>
      </c>
      <c r="P5" s="153">
        <v>0</v>
      </c>
    </row>
    <row r="6" spans="1:16" s="12" customFormat="1" ht="15" customHeight="1">
      <c r="A6" s="151">
        <v>4</v>
      </c>
      <c r="B6" s="303" t="s">
        <v>217</v>
      </c>
      <c r="C6" s="303"/>
      <c r="D6" s="303"/>
      <c r="E6" s="303"/>
      <c r="F6" s="303"/>
      <c r="G6" s="303"/>
      <c r="H6" s="303"/>
      <c r="I6" s="303"/>
      <c r="J6" s="303"/>
      <c r="K6" s="303"/>
      <c r="L6" s="303"/>
      <c r="M6" s="303"/>
      <c r="N6" s="303"/>
      <c r="O6" s="152" t="s">
        <v>65</v>
      </c>
      <c r="P6" s="154">
        <v>0</v>
      </c>
    </row>
    <row r="7" spans="1:16" s="12" customFormat="1" ht="15" customHeight="1">
      <c r="A7" s="151">
        <v>5</v>
      </c>
      <c r="B7" s="155" t="str">
        <f>IF(Salary!S2="BORDER ALLOWANCE","Border Allowance","Hill Allowance")</f>
        <v>Hill Allowance</v>
      </c>
      <c r="C7" s="156"/>
      <c r="D7" s="156"/>
      <c r="E7" s="317" t="s">
        <v>216</v>
      </c>
      <c r="F7" s="317"/>
      <c r="G7" s="317"/>
      <c r="H7" s="317"/>
      <c r="I7" s="317"/>
      <c r="J7" s="317"/>
      <c r="K7" s="317"/>
      <c r="L7" s="317"/>
      <c r="M7" s="317"/>
      <c r="N7" s="318"/>
      <c r="O7" s="152" t="s">
        <v>65</v>
      </c>
      <c r="P7" s="154">
        <v>0</v>
      </c>
    </row>
    <row r="8" spans="1:16" s="12" customFormat="1" ht="15" customHeight="1">
      <c r="A8" s="151">
        <v>6</v>
      </c>
      <c r="B8" s="304" t="s">
        <v>209</v>
      </c>
      <c r="C8" s="305"/>
      <c r="D8" s="305"/>
      <c r="E8" s="305"/>
      <c r="F8" s="305"/>
      <c r="G8" s="305"/>
      <c r="H8" s="305"/>
      <c r="I8" s="305"/>
      <c r="J8" s="305"/>
      <c r="K8" s="305"/>
      <c r="L8" s="305"/>
      <c r="M8" s="305"/>
      <c r="N8" s="306"/>
      <c r="O8" s="152" t="s">
        <v>65</v>
      </c>
      <c r="P8" s="154">
        <f>P4+P5-P6-P7</f>
        <v>855949</v>
      </c>
    </row>
    <row r="9" spans="1:16" s="12" customFormat="1" ht="15" customHeight="1">
      <c r="A9" s="250">
        <v>7</v>
      </c>
      <c r="B9" s="307" t="s">
        <v>86</v>
      </c>
      <c r="C9" s="308"/>
      <c r="D9" s="308"/>
      <c r="E9" s="308"/>
      <c r="F9" s="308"/>
      <c r="G9" s="308"/>
      <c r="H9" s="308"/>
      <c r="I9" s="308"/>
      <c r="J9" s="308"/>
      <c r="K9" s="308"/>
      <c r="L9" s="281">
        <f>'Other Deduction'!B4</f>
        <v>0</v>
      </c>
      <c r="M9" s="281"/>
      <c r="N9" s="281"/>
      <c r="O9" s="152" t="s">
        <v>65</v>
      </c>
      <c r="P9" s="314"/>
    </row>
    <row r="10" spans="1:16" s="12" customFormat="1" ht="15" customHeight="1">
      <c r="A10" s="251"/>
      <c r="B10" s="309" t="s">
        <v>87</v>
      </c>
      <c r="C10" s="310"/>
      <c r="D10" s="310"/>
      <c r="E10" s="310"/>
      <c r="F10" s="310"/>
      <c r="G10" s="310"/>
      <c r="H10" s="310"/>
      <c r="I10" s="310"/>
      <c r="J10" s="310"/>
      <c r="K10" s="310"/>
      <c r="L10" s="281">
        <f>'Other Deduction'!B5</f>
        <v>0</v>
      </c>
      <c r="M10" s="281"/>
      <c r="N10" s="281"/>
      <c r="O10" s="152" t="s">
        <v>65</v>
      </c>
      <c r="P10" s="315"/>
    </row>
    <row r="11" spans="1:16" s="12" customFormat="1" ht="15" customHeight="1">
      <c r="A11" s="251"/>
      <c r="B11" s="309" t="s">
        <v>208</v>
      </c>
      <c r="C11" s="310"/>
      <c r="D11" s="310"/>
      <c r="E11" s="310"/>
      <c r="F11" s="310"/>
      <c r="G11" s="310"/>
      <c r="H11" s="310"/>
      <c r="I11" s="310"/>
      <c r="J11" s="310"/>
      <c r="K11" s="313"/>
      <c r="L11" s="255">
        <v>0</v>
      </c>
      <c r="M11" s="256"/>
      <c r="N11" s="257"/>
      <c r="O11" s="152" t="s">
        <v>65</v>
      </c>
      <c r="P11" s="316"/>
    </row>
    <row r="12" spans="1:16" s="12" customFormat="1" ht="15" customHeight="1">
      <c r="A12" s="252"/>
      <c r="B12" s="309" t="s">
        <v>207</v>
      </c>
      <c r="C12" s="310"/>
      <c r="D12" s="310"/>
      <c r="E12" s="310"/>
      <c r="F12" s="310"/>
      <c r="G12" s="310"/>
      <c r="H12" s="310"/>
      <c r="I12" s="310"/>
      <c r="J12" s="310"/>
      <c r="K12" s="310"/>
      <c r="L12" s="281">
        <v>0</v>
      </c>
      <c r="M12" s="281"/>
      <c r="N12" s="281"/>
      <c r="O12" s="152" t="s">
        <v>65</v>
      </c>
      <c r="P12" s="154">
        <f>SUM(L9:N12)</f>
        <v>0</v>
      </c>
    </row>
    <row r="13" spans="1:16" s="12" customFormat="1" ht="15" customHeight="1">
      <c r="A13" s="151">
        <v>8</v>
      </c>
      <c r="B13" s="287" t="s">
        <v>210</v>
      </c>
      <c r="C13" s="288"/>
      <c r="D13" s="288"/>
      <c r="E13" s="288"/>
      <c r="F13" s="288"/>
      <c r="G13" s="288"/>
      <c r="H13" s="288"/>
      <c r="I13" s="288"/>
      <c r="J13" s="288"/>
      <c r="K13" s="288"/>
      <c r="L13" s="288"/>
      <c r="M13" s="288"/>
      <c r="N13" s="289"/>
      <c r="O13" s="152" t="s">
        <v>65</v>
      </c>
      <c r="P13" s="154">
        <f>P8-P12</f>
        <v>855949</v>
      </c>
    </row>
    <row r="14" spans="1:16" s="12" customFormat="1" ht="15" customHeight="1">
      <c r="A14" s="250">
        <v>9</v>
      </c>
      <c r="B14" s="253" t="s">
        <v>81</v>
      </c>
      <c r="C14" s="253"/>
      <c r="D14" s="253"/>
      <c r="E14" s="253"/>
      <c r="F14" s="253"/>
      <c r="G14" s="253"/>
      <c r="H14" s="253"/>
      <c r="I14" s="253"/>
      <c r="J14" s="254" t="s">
        <v>82</v>
      </c>
      <c r="K14" s="254"/>
      <c r="L14" s="281">
        <f>'Other Deduction'!B6</f>
        <v>0</v>
      </c>
      <c r="M14" s="281"/>
      <c r="N14" s="281"/>
      <c r="O14" s="282"/>
      <c r="P14" s="283"/>
    </row>
    <row r="15" spans="1:16" s="12" customFormat="1" ht="27.75" customHeight="1">
      <c r="A15" s="251"/>
      <c r="B15" s="261" t="s">
        <v>84</v>
      </c>
      <c r="C15" s="262"/>
      <c r="D15" s="258" t="s">
        <v>83</v>
      </c>
      <c r="E15" s="259"/>
      <c r="F15" s="260"/>
      <c r="G15" s="284" t="s">
        <v>85</v>
      </c>
      <c r="H15" s="285"/>
      <c r="I15" s="286"/>
      <c r="J15" s="254" t="s">
        <v>88</v>
      </c>
      <c r="K15" s="254"/>
      <c r="L15" s="254" t="s">
        <v>39</v>
      </c>
      <c r="M15" s="254"/>
      <c r="N15" s="254"/>
      <c r="O15" s="282"/>
      <c r="P15" s="283"/>
    </row>
    <row r="16" spans="1:16" s="12" customFormat="1" ht="15" customHeight="1">
      <c r="A16" s="252"/>
      <c r="B16" s="263"/>
      <c r="C16" s="264"/>
      <c r="D16" s="255">
        <f>ROUND(L14*0.3,0)</f>
        <v>0</v>
      </c>
      <c r="E16" s="256"/>
      <c r="F16" s="257"/>
      <c r="G16" s="255">
        <v>0</v>
      </c>
      <c r="H16" s="256"/>
      <c r="I16" s="257"/>
      <c r="J16" s="281">
        <f>'Other Deduction'!B7</f>
        <v>0</v>
      </c>
      <c r="K16" s="281"/>
      <c r="L16" s="281">
        <f>D16+G16+J16</f>
        <v>0</v>
      </c>
      <c r="M16" s="281"/>
      <c r="N16" s="281"/>
      <c r="O16" s="282"/>
      <c r="P16" s="283"/>
    </row>
    <row r="17" spans="1:16" s="12" customFormat="1" ht="15" customHeight="1">
      <c r="A17" s="151"/>
      <c r="B17" s="287" t="s">
        <v>211</v>
      </c>
      <c r="C17" s="288"/>
      <c r="D17" s="288"/>
      <c r="E17" s="288"/>
      <c r="F17" s="288"/>
      <c r="G17" s="288"/>
      <c r="H17" s="288"/>
      <c r="I17" s="288"/>
      <c r="J17" s="288"/>
      <c r="K17" s="288"/>
      <c r="L17" s="288"/>
      <c r="M17" s="288"/>
      <c r="N17" s="289"/>
      <c r="O17" s="152" t="s">
        <v>65</v>
      </c>
      <c r="P17" s="154">
        <v>0</v>
      </c>
    </row>
    <row r="18" spans="1:16" s="12" customFormat="1" ht="15" customHeight="1">
      <c r="A18" s="151">
        <v>10</v>
      </c>
      <c r="B18" s="287" t="s">
        <v>212</v>
      </c>
      <c r="C18" s="288"/>
      <c r="D18" s="288"/>
      <c r="E18" s="288"/>
      <c r="F18" s="288"/>
      <c r="G18" s="288"/>
      <c r="H18" s="288"/>
      <c r="I18" s="288"/>
      <c r="J18" s="288"/>
      <c r="K18" s="288"/>
      <c r="L18" s="288"/>
      <c r="M18" s="288"/>
      <c r="N18" s="289"/>
      <c r="O18" s="152" t="s">
        <v>65</v>
      </c>
      <c r="P18" s="154">
        <f>P13+P17</f>
        <v>855949</v>
      </c>
    </row>
    <row r="19" spans="1:16" s="12" customFormat="1" ht="15" customHeight="1">
      <c r="A19" s="151">
        <v>11</v>
      </c>
      <c r="B19" s="253" t="s">
        <v>218</v>
      </c>
      <c r="C19" s="253"/>
      <c r="D19" s="253"/>
      <c r="E19" s="253"/>
      <c r="F19" s="253"/>
      <c r="G19" s="253"/>
      <c r="H19" s="253"/>
      <c r="I19" s="253"/>
      <c r="J19" s="253"/>
      <c r="K19" s="253"/>
      <c r="L19" s="253"/>
      <c r="M19" s="253"/>
      <c r="N19" s="253"/>
      <c r="O19" s="152" t="s">
        <v>65</v>
      </c>
      <c r="P19" s="154">
        <f>'Other Deduction'!E3+'Other Deduction'!E4</f>
        <v>20000</v>
      </c>
    </row>
    <row r="20" spans="1:16" s="12" customFormat="1" ht="16.5" customHeight="1">
      <c r="A20" s="151">
        <v>12</v>
      </c>
      <c r="B20" s="275" t="s">
        <v>213</v>
      </c>
      <c r="C20" s="275"/>
      <c r="D20" s="275"/>
      <c r="E20" s="275"/>
      <c r="F20" s="275"/>
      <c r="G20" s="275"/>
      <c r="H20" s="275"/>
      <c r="I20" s="275"/>
      <c r="J20" s="275"/>
      <c r="K20" s="275"/>
      <c r="L20" s="275"/>
      <c r="M20" s="275"/>
      <c r="N20" s="275"/>
      <c r="O20" s="152" t="s">
        <v>65</v>
      </c>
      <c r="P20" s="153">
        <f>P18+P19</f>
        <v>875949</v>
      </c>
    </row>
    <row r="21" spans="1:16" s="12" customFormat="1" ht="15" customHeight="1">
      <c r="A21" s="250">
        <v>13</v>
      </c>
      <c r="B21" s="275" t="s">
        <v>89</v>
      </c>
      <c r="C21" s="275"/>
      <c r="D21" s="275"/>
      <c r="E21" s="275"/>
      <c r="F21" s="275"/>
      <c r="G21" s="275"/>
      <c r="H21" s="275"/>
      <c r="I21" s="275"/>
      <c r="J21" s="275"/>
      <c r="K21" s="275"/>
      <c r="L21" s="275"/>
      <c r="M21" s="275"/>
      <c r="N21" s="275"/>
      <c r="O21" s="275"/>
      <c r="P21" s="291"/>
    </row>
    <row r="22" spans="1:16" s="12" customFormat="1" ht="18" customHeight="1">
      <c r="A22" s="251"/>
      <c r="B22" s="275" t="s">
        <v>134</v>
      </c>
      <c r="C22" s="275"/>
      <c r="D22" s="275"/>
      <c r="E22" s="275"/>
      <c r="F22" s="275"/>
      <c r="G22" s="275"/>
      <c r="H22" s="275"/>
      <c r="I22" s="275"/>
      <c r="J22" s="275"/>
      <c r="K22" s="275"/>
      <c r="L22" s="275"/>
      <c r="M22" s="275"/>
      <c r="N22" s="275"/>
      <c r="O22" s="275"/>
      <c r="P22" s="291"/>
    </row>
    <row r="23" spans="1:16" s="12" customFormat="1" ht="14.25" customHeight="1">
      <c r="A23" s="251"/>
      <c r="B23" s="157">
        <v>1</v>
      </c>
      <c r="C23" s="265" t="s">
        <v>133</v>
      </c>
      <c r="D23" s="266"/>
      <c r="E23" s="266"/>
      <c r="F23" s="266"/>
      <c r="G23" s="152" t="s">
        <v>65</v>
      </c>
      <c r="H23" s="158">
        <f>IF(Salary!D2="Yes",Salary!P106,0)</f>
        <v>68297</v>
      </c>
      <c r="I23" s="157">
        <v>10</v>
      </c>
      <c r="J23" s="247" t="s">
        <v>64</v>
      </c>
      <c r="K23" s="248"/>
      <c r="L23" s="249"/>
      <c r="M23" s="152" t="s">
        <v>65</v>
      </c>
      <c r="N23" s="158">
        <f>'Other Deduction'!E6</f>
        <v>0</v>
      </c>
      <c r="O23" s="176"/>
      <c r="P23" s="177"/>
    </row>
    <row r="24" spans="1:16" s="12" customFormat="1" ht="26.25" customHeight="1">
      <c r="A24" s="251"/>
      <c r="B24" s="157">
        <v>2</v>
      </c>
      <c r="C24" s="265" t="s">
        <v>60</v>
      </c>
      <c r="D24" s="266"/>
      <c r="E24" s="266"/>
      <c r="F24" s="266"/>
      <c r="G24" s="152" t="s">
        <v>65</v>
      </c>
      <c r="H24" s="158">
        <f>Salary!T106+'Other Deduction'!B10</f>
        <v>0</v>
      </c>
      <c r="I24" s="157">
        <v>11</v>
      </c>
      <c r="J24" s="272" t="s">
        <v>66</v>
      </c>
      <c r="K24" s="273"/>
      <c r="L24" s="274"/>
      <c r="M24" s="152" t="s">
        <v>65</v>
      </c>
      <c r="N24" s="159">
        <f>'Other Deduction'!B15</f>
        <v>0</v>
      </c>
      <c r="O24" s="178"/>
      <c r="P24" s="179"/>
    </row>
    <row r="25" spans="1:16" s="12" customFormat="1" ht="14.25" customHeight="1">
      <c r="A25" s="251"/>
      <c r="B25" s="157">
        <v>3</v>
      </c>
      <c r="C25" s="265" t="s">
        <v>61</v>
      </c>
      <c r="D25" s="266"/>
      <c r="E25" s="266"/>
      <c r="F25" s="266"/>
      <c r="G25" s="152" t="s">
        <v>65</v>
      </c>
      <c r="H25" s="158">
        <f>'Other Deduction'!B14</f>
        <v>0</v>
      </c>
      <c r="I25" s="157">
        <v>12</v>
      </c>
      <c r="J25" s="272" t="s">
        <v>67</v>
      </c>
      <c r="K25" s="273"/>
      <c r="L25" s="274"/>
      <c r="M25" s="152" t="s">
        <v>65</v>
      </c>
      <c r="N25" s="159">
        <f>'Other Deduction'!B12</f>
        <v>0</v>
      </c>
      <c r="O25" s="178"/>
      <c r="P25" s="179"/>
    </row>
    <row r="26" spans="1:16" s="12" customFormat="1" ht="15" customHeight="1">
      <c r="A26" s="251"/>
      <c r="B26" s="157">
        <v>4</v>
      </c>
      <c r="C26" s="265" t="s">
        <v>73</v>
      </c>
      <c r="D26" s="266"/>
      <c r="E26" s="266"/>
      <c r="F26" s="266"/>
      <c r="G26" s="152" t="s">
        <v>65</v>
      </c>
      <c r="H26" s="158">
        <f>'Other Deduction'!B16</f>
        <v>0</v>
      </c>
      <c r="I26" s="157">
        <v>13</v>
      </c>
      <c r="J26" s="272" t="s">
        <v>68</v>
      </c>
      <c r="K26" s="273"/>
      <c r="L26" s="274"/>
      <c r="M26" s="152" t="s">
        <v>65</v>
      </c>
      <c r="N26" s="158">
        <f>'Other Deduction'!E15</f>
        <v>0</v>
      </c>
      <c r="O26" s="178"/>
      <c r="P26" s="179"/>
    </row>
    <row r="27" spans="1:16" s="12" customFormat="1" ht="15.75" customHeight="1">
      <c r="A27" s="251"/>
      <c r="B27" s="157">
        <v>5</v>
      </c>
      <c r="C27" s="265" t="s">
        <v>74</v>
      </c>
      <c r="D27" s="266"/>
      <c r="E27" s="266"/>
      <c r="F27" s="266"/>
      <c r="G27" s="152" t="s">
        <v>65</v>
      </c>
      <c r="H27" s="158">
        <f>'Other Deduction'!B17</f>
        <v>0</v>
      </c>
      <c r="I27" s="157">
        <v>14</v>
      </c>
      <c r="J27" s="247" t="s">
        <v>69</v>
      </c>
      <c r="K27" s="270"/>
      <c r="L27" s="271"/>
      <c r="M27" s="152" t="s">
        <v>65</v>
      </c>
      <c r="N27" s="158">
        <f>'Other Deduction'!E16</f>
        <v>0</v>
      </c>
      <c r="O27" s="178"/>
      <c r="P27" s="179"/>
    </row>
    <row r="28" spans="1:16" s="12" customFormat="1" ht="15.75" customHeight="1">
      <c r="A28" s="251"/>
      <c r="B28" s="157">
        <v>6</v>
      </c>
      <c r="C28" s="267" t="s">
        <v>126</v>
      </c>
      <c r="D28" s="268"/>
      <c r="E28" s="268"/>
      <c r="F28" s="269"/>
      <c r="G28" s="152" t="s">
        <v>65</v>
      </c>
      <c r="H28" s="158">
        <f>IF(Salary!D2="No",Salary!P106,0)</f>
        <v>0</v>
      </c>
      <c r="I28" s="157">
        <v>15</v>
      </c>
      <c r="J28" s="247" t="s">
        <v>70</v>
      </c>
      <c r="K28" s="270"/>
      <c r="L28" s="271"/>
      <c r="M28" s="152" t="s">
        <v>65</v>
      </c>
      <c r="N28" s="158">
        <f>'Other Deduction'!B11</f>
        <v>0</v>
      </c>
      <c r="O28" s="178"/>
      <c r="P28" s="179"/>
    </row>
    <row r="29" spans="1:16" s="12" customFormat="1" ht="15" customHeight="1">
      <c r="A29" s="251"/>
      <c r="B29" s="157">
        <v>7</v>
      </c>
      <c r="C29" s="267" t="s">
        <v>62</v>
      </c>
      <c r="D29" s="268"/>
      <c r="E29" s="268"/>
      <c r="F29" s="269"/>
      <c r="G29" s="152" t="s">
        <v>65</v>
      </c>
      <c r="H29" s="159">
        <f>Salary!R106</f>
        <v>0</v>
      </c>
      <c r="I29" s="157">
        <v>16</v>
      </c>
      <c r="J29" s="247" t="s">
        <v>71</v>
      </c>
      <c r="K29" s="248"/>
      <c r="L29" s="249"/>
      <c r="M29" s="152" t="s">
        <v>65</v>
      </c>
      <c r="N29" s="158">
        <f>'Other Deduction'!E5</f>
        <v>0</v>
      </c>
      <c r="O29" s="178"/>
      <c r="P29" s="179"/>
    </row>
    <row r="30" spans="1:16" s="12" customFormat="1" ht="15.75" customHeight="1">
      <c r="A30" s="251"/>
      <c r="B30" s="157">
        <v>8</v>
      </c>
      <c r="C30" s="265" t="s">
        <v>63</v>
      </c>
      <c r="D30" s="265"/>
      <c r="E30" s="265"/>
      <c r="F30" s="265"/>
      <c r="G30" s="152" t="s">
        <v>65</v>
      </c>
      <c r="H30" s="159">
        <f>'Other Deduction'!B13</f>
        <v>0</v>
      </c>
      <c r="I30" s="157">
        <v>17</v>
      </c>
      <c r="J30" s="272" t="s">
        <v>72</v>
      </c>
      <c r="K30" s="273"/>
      <c r="L30" s="274"/>
      <c r="M30" s="152" t="s">
        <v>65</v>
      </c>
      <c r="N30" s="158">
        <f>'Other Deduction'!B18</f>
        <v>0</v>
      </c>
      <c r="O30" s="178"/>
      <c r="P30" s="179"/>
    </row>
    <row r="31" spans="1:16" s="12" customFormat="1" ht="27" customHeight="1">
      <c r="A31" s="251"/>
      <c r="B31" s="160">
        <v>9</v>
      </c>
      <c r="C31" s="319" t="s">
        <v>163</v>
      </c>
      <c r="D31" s="319"/>
      <c r="E31" s="319"/>
      <c r="F31" s="319"/>
      <c r="G31" s="161" t="s">
        <v>65</v>
      </c>
      <c r="H31" s="162">
        <f>'Other Deduction'!B8</f>
        <v>0</v>
      </c>
      <c r="I31" s="160">
        <v>18</v>
      </c>
      <c r="J31" s="295"/>
      <c r="K31" s="295"/>
      <c r="L31" s="295"/>
      <c r="M31" s="161" t="s">
        <v>65</v>
      </c>
      <c r="N31" s="158"/>
      <c r="O31" s="178"/>
      <c r="P31" s="179"/>
    </row>
    <row r="32" spans="1:16" s="12" customFormat="1" ht="15" customHeight="1">
      <c r="A32" s="251"/>
      <c r="B32" s="292" t="s">
        <v>76</v>
      </c>
      <c r="C32" s="293"/>
      <c r="D32" s="293"/>
      <c r="E32" s="293"/>
      <c r="F32" s="293"/>
      <c r="G32" s="293"/>
      <c r="H32" s="293"/>
      <c r="I32" s="293"/>
      <c r="J32" s="293"/>
      <c r="K32" s="293"/>
      <c r="L32" s="294"/>
      <c r="M32" s="161" t="s">
        <v>65</v>
      </c>
      <c r="N32" s="163">
        <f>SUM(H23:H31)+SUM(N23:N31)</f>
        <v>68297</v>
      </c>
      <c r="O32" s="180"/>
      <c r="P32" s="181"/>
    </row>
    <row r="33" spans="1:16" s="12" customFormat="1" ht="16.5" customHeight="1">
      <c r="A33" s="251"/>
      <c r="B33" s="320" t="s">
        <v>75</v>
      </c>
      <c r="C33" s="320"/>
      <c r="D33" s="320"/>
      <c r="E33" s="320"/>
      <c r="F33" s="320"/>
      <c r="G33" s="320"/>
      <c r="H33" s="320"/>
      <c r="I33" s="320"/>
      <c r="J33" s="320"/>
      <c r="K33" s="320"/>
      <c r="L33" s="320"/>
      <c r="M33" s="320"/>
      <c r="N33" s="320"/>
      <c r="O33" s="161" t="s">
        <v>65</v>
      </c>
      <c r="P33" s="153">
        <v>0</v>
      </c>
    </row>
    <row r="34" spans="1:16" s="12" customFormat="1" ht="17.25" customHeight="1">
      <c r="A34" s="164"/>
      <c r="B34" s="241" t="s">
        <v>239</v>
      </c>
      <c r="C34" s="242"/>
      <c r="D34" s="242"/>
      <c r="E34" s="242"/>
      <c r="F34" s="242"/>
      <c r="G34" s="242"/>
      <c r="H34" s="242"/>
      <c r="I34" s="242"/>
      <c r="J34" s="242"/>
      <c r="K34" s="242"/>
      <c r="L34" s="242"/>
      <c r="M34" s="242"/>
      <c r="N34" s="243"/>
      <c r="O34" s="161" t="s">
        <v>65</v>
      </c>
      <c r="P34" s="153">
        <f>IF(Salary!D2="yes",Salary!Q106,0)</f>
        <v>95615</v>
      </c>
    </row>
    <row r="35" spans="1:16" s="12" customFormat="1" ht="15" customHeight="1">
      <c r="A35" s="164"/>
      <c r="B35" s="238" t="s">
        <v>135</v>
      </c>
      <c r="C35" s="239"/>
      <c r="D35" s="239"/>
      <c r="E35" s="239"/>
      <c r="F35" s="239"/>
      <c r="G35" s="239"/>
      <c r="H35" s="239"/>
      <c r="I35" s="239"/>
      <c r="J35" s="239"/>
      <c r="K35" s="239"/>
      <c r="L35" s="239"/>
      <c r="M35" s="239"/>
      <c r="N35" s="240"/>
      <c r="O35" s="161" t="s">
        <v>65</v>
      </c>
      <c r="P35" s="153">
        <f>'Other Deduction'!E7</f>
        <v>50000</v>
      </c>
    </row>
    <row r="36" spans="1:16" s="12" customFormat="1" ht="15" customHeight="1">
      <c r="A36" s="164"/>
      <c r="B36" s="244" t="s">
        <v>136</v>
      </c>
      <c r="C36" s="245"/>
      <c r="D36" s="245"/>
      <c r="E36" s="245"/>
      <c r="F36" s="245"/>
      <c r="G36" s="245"/>
      <c r="H36" s="245"/>
      <c r="I36" s="245"/>
      <c r="J36" s="245"/>
      <c r="K36" s="245"/>
      <c r="L36" s="245"/>
      <c r="M36" s="245"/>
      <c r="N36" s="246"/>
      <c r="O36" s="161"/>
      <c r="P36" s="153">
        <f>P33+P34+P35</f>
        <v>145615</v>
      </c>
    </row>
    <row r="37" spans="1:16" s="12" customFormat="1" ht="15" customHeight="1">
      <c r="A37" s="250">
        <v>14</v>
      </c>
      <c r="B37" s="321" t="s">
        <v>90</v>
      </c>
      <c r="C37" s="321"/>
      <c r="D37" s="321"/>
      <c r="E37" s="321"/>
      <c r="F37" s="321"/>
      <c r="G37" s="321"/>
      <c r="H37" s="321"/>
      <c r="I37" s="321"/>
      <c r="J37" s="321"/>
      <c r="K37" s="321"/>
      <c r="L37" s="321"/>
      <c r="M37" s="321"/>
      <c r="N37" s="321"/>
      <c r="O37" s="321"/>
      <c r="P37" s="322"/>
    </row>
    <row r="38" spans="1:16" s="12" customFormat="1" ht="27.75" customHeight="1">
      <c r="A38" s="251"/>
      <c r="B38" s="267" t="s">
        <v>91</v>
      </c>
      <c r="C38" s="323"/>
      <c r="D38" s="323"/>
      <c r="E38" s="323"/>
      <c r="F38" s="323"/>
      <c r="G38" s="323"/>
      <c r="H38" s="323"/>
      <c r="I38" s="323"/>
      <c r="J38" s="323"/>
      <c r="K38" s="323"/>
      <c r="L38" s="323"/>
      <c r="M38" s="323"/>
      <c r="N38" s="324"/>
      <c r="O38" s="161" t="s">
        <v>65</v>
      </c>
      <c r="P38" s="154">
        <f>'Other Deduction'!E8</f>
        <v>0</v>
      </c>
    </row>
    <row r="39" spans="1:16" s="12" customFormat="1" ht="17.25" customHeight="1">
      <c r="A39" s="251"/>
      <c r="B39" s="325" t="s">
        <v>146</v>
      </c>
      <c r="C39" s="325"/>
      <c r="D39" s="325"/>
      <c r="E39" s="325"/>
      <c r="F39" s="325"/>
      <c r="G39" s="325"/>
      <c r="H39" s="325"/>
      <c r="I39" s="325"/>
      <c r="J39" s="325"/>
      <c r="K39" s="325"/>
      <c r="L39" s="325"/>
      <c r="M39" s="325"/>
      <c r="N39" s="325"/>
      <c r="O39" s="161" t="s">
        <v>65</v>
      </c>
      <c r="P39" s="154">
        <f>'Other Deduction'!E9</f>
        <v>0</v>
      </c>
    </row>
    <row r="40" spans="1:16" s="12" customFormat="1" ht="18" customHeight="1">
      <c r="A40" s="251"/>
      <c r="B40" s="325" t="s">
        <v>145</v>
      </c>
      <c r="C40" s="325"/>
      <c r="D40" s="325"/>
      <c r="E40" s="325"/>
      <c r="F40" s="325"/>
      <c r="G40" s="325"/>
      <c r="H40" s="325"/>
      <c r="I40" s="325"/>
      <c r="J40" s="325"/>
      <c r="K40" s="325"/>
      <c r="L40" s="325"/>
      <c r="M40" s="325"/>
      <c r="N40" s="325"/>
      <c r="O40" s="161" t="s">
        <v>65</v>
      </c>
      <c r="P40" s="154">
        <f>'Other Deduction'!E10</f>
        <v>0</v>
      </c>
    </row>
    <row r="41" spans="1:16" s="12" customFormat="1" ht="16.5" customHeight="1">
      <c r="A41" s="251"/>
      <c r="B41" s="325" t="s">
        <v>144</v>
      </c>
      <c r="C41" s="325"/>
      <c r="D41" s="325"/>
      <c r="E41" s="325"/>
      <c r="F41" s="325"/>
      <c r="G41" s="325"/>
      <c r="H41" s="325"/>
      <c r="I41" s="325"/>
      <c r="J41" s="325"/>
      <c r="K41" s="325"/>
      <c r="L41" s="325"/>
      <c r="M41" s="325"/>
      <c r="N41" s="325"/>
      <c r="O41" s="161" t="s">
        <v>65</v>
      </c>
      <c r="P41" s="154">
        <f>'Other Deduction'!E11</f>
        <v>0</v>
      </c>
    </row>
    <row r="42" spans="1:16" s="12" customFormat="1" ht="16.5" customHeight="1">
      <c r="A42" s="251"/>
      <c r="B42" s="325" t="s">
        <v>143</v>
      </c>
      <c r="C42" s="325"/>
      <c r="D42" s="325"/>
      <c r="E42" s="325"/>
      <c r="F42" s="325"/>
      <c r="G42" s="325"/>
      <c r="H42" s="325"/>
      <c r="I42" s="325"/>
      <c r="J42" s="325"/>
      <c r="K42" s="325"/>
      <c r="L42" s="325"/>
      <c r="M42" s="325"/>
      <c r="N42" s="325"/>
      <c r="O42" s="161" t="s">
        <v>65</v>
      </c>
      <c r="P42" s="154">
        <f>'Other Deduction'!E12</f>
        <v>0</v>
      </c>
    </row>
    <row r="43" spans="1:16" s="12" customFormat="1" ht="15" customHeight="1">
      <c r="A43" s="251"/>
      <c r="B43" s="267" t="s">
        <v>142</v>
      </c>
      <c r="C43" s="323"/>
      <c r="D43" s="323"/>
      <c r="E43" s="323"/>
      <c r="F43" s="323"/>
      <c r="G43" s="323"/>
      <c r="H43" s="323"/>
      <c r="I43" s="323"/>
      <c r="J43" s="323"/>
      <c r="K43" s="323"/>
      <c r="L43" s="323"/>
      <c r="M43" s="323"/>
      <c r="N43" s="324"/>
      <c r="O43" s="161" t="s">
        <v>65</v>
      </c>
      <c r="P43" s="154">
        <f>'Other Deduction'!E13</f>
        <v>0</v>
      </c>
    </row>
    <row r="44" spans="1:16" s="12" customFormat="1" ht="17.25" customHeight="1">
      <c r="A44" s="251"/>
      <c r="B44" s="326" t="s">
        <v>141</v>
      </c>
      <c r="C44" s="327"/>
      <c r="D44" s="327"/>
      <c r="E44" s="327"/>
      <c r="F44" s="327"/>
      <c r="G44" s="327"/>
      <c r="H44" s="327"/>
      <c r="I44" s="327"/>
      <c r="J44" s="327"/>
      <c r="K44" s="327"/>
      <c r="L44" s="327"/>
      <c r="M44" s="327"/>
      <c r="N44" s="328"/>
      <c r="O44" s="161" t="s">
        <v>65</v>
      </c>
      <c r="P44" s="154">
        <f>IF(Salary!R4="Yes",IF('Other Deduction'!E3&lt;50001,'Other Deduction'!E3,50000),IF('Other Deduction'!E3&lt;10001,'Other Deduction'!E3,10000))</f>
        <v>0</v>
      </c>
    </row>
    <row r="45" spans="1:16" s="12" customFormat="1" ht="15.75" customHeight="1">
      <c r="A45" s="251"/>
      <c r="B45" s="326" t="s">
        <v>140</v>
      </c>
      <c r="C45" s="327"/>
      <c r="D45" s="327"/>
      <c r="E45" s="327"/>
      <c r="F45" s="327"/>
      <c r="G45" s="327"/>
      <c r="H45" s="327"/>
      <c r="I45" s="327"/>
      <c r="J45" s="327"/>
      <c r="K45" s="327"/>
      <c r="L45" s="327"/>
      <c r="M45" s="327"/>
      <c r="N45" s="328"/>
      <c r="O45" s="161" t="s">
        <v>65</v>
      </c>
      <c r="P45" s="154">
        <f>'Other Deduction'!E14</f>
        <v>0</v>
      </c>
    </row>
    <row r="46" spans="1:16" s="12" customFormat="1" ht="15" customHeight="1">
      <c r="A46" s="252"/>
      <c r="B46" s="320" t="s">
        <v>92</v>
      </c>
      <c r="C46" s="320"/>
      <c r="D46" s="320"/>
      <c r="E46" s="320"/>
      <c r="F46" s="320"/>
      <c r="G46" s="320"/>
      <c r="H46" s="320"/>
      <c r="I46" s="320"/>
      <c r="J46" s="320"/>
      <c r="K46" s="320"/>
      <c r="L46" s="320"/>
      <c r="M46" s="320"/>
      <c r="N46" s="320"/>
      <c r="O46" s="161" t="s">
        <v>65</v>
      </c>
      <c r="P46" s="165">
        <v>0</v>
      </c>
    </row>
    <row r="47" spans="1:16" s="12" customFormat="1" ht="15" customHeight="1">
      <c r="A47" s="151">
        <v>15</v>
      </c>
      <c r="B47" s="275" t="s">
        <v>214</v>
      </c>
      <c r="C47" s="275"/>
      <c r="D47" s="275"/>
      <c r="E47" s="275"/>
      <c r="F47" s="275"/>
      <c r="G47" s="275"/>
      <c r="H47" s="275"/>
      <c r="I47" s="275"/>
      <c r="J47" s="275"/>
      <c r="K47" s="275"/>
      <c r="L47" s="275"/>
      <c r="M47" s="275"/>
      <c r="N47" s="275"/>
      <c r="O47" s="161" t="s">
        <v>65</v>
      </c>
      <c r="P47" s="154">
        <f>P36+P46</f>
        <v>145615</v>
      </c>
    </row>
    <row r="48" spans="1:16" s="12" customFormat="1" ht="15" customHeight="1">
      <c r="A48" s="151">
        <v>16</v>
      </c>
      <c r="B48" s="253" t="s">
        <v>215</v>
      </c>
      <c r="C48" s="253"/>
      <c r="D48" s="253"/>
      <c r="E48" s="253"/>
      <c r="F48" s="253"/>
      <c r="G48" s="253"/>
      <c r="H48" s="253"/>
      <c r="I48" s="253"/>
      <c r="J48" s="253"/>
      <c r="K48" s="253"/>
      <c r="L48" s="253"/>
      <c r="M48" s="253"/>
      <c r="N48" s="253"/>
      <c r="O48" s="161" t="s">
        <v>65</v>
      </c>
      <c r="P48" s="154">
        <f>(P20-P47)</f>
        <v>730334</v>
      </c>
    </row>
    <row r="49" spans="1:16" s="12" customFormat="1">
      <c r="A49" s="151">
        <v>17</v>
      </c>
      <c r="B49" s="275" t="s">
        <v>93</v>
      </c>
      <c r="C49" s="275"/>
      <c r="D49" s="275"/>
      <c r="E49" s="275"/>
      <c r="F49" s="275"/>
      <c r="G49" s="275"/>
      <c r="H49" s="275"/>
      <c r="I49" s="275"/>
      <c r="J49" s="275"/>
      <c r="K49" s="275"/>
      <c r="L49" s="275"/>
      <c r="M49" s="275"/>
      <c r="N49" s="275"/>
      <c r="O49" s="161" t="s">
        <v>65</v>
      </c>
      <c r="P49" s="153">
        <f>ROUND(P48,-1)</f>
        <v>730330</v>
      </c>
    </row>
    <row r="50" spans="1:16" s="12" customFormat="1" ht="15" customHeight="1">
      <c r="A50" s="250">
        <v>18</v>
      </c>
      <c r="B50" s="253" t="s">
        <v>94</v>
      </c>
      <c r="C50" s="253"/>
      <c r="D50" s="253"/>
      <c r="E50" s="253"/>
      <c r="F50" s="253"/>
      <c r="G50" s="253"/>
      <c r="H50" s="253"/>
      <c r="I50" s="253"/>
      <c r="J50" s="253"/>
      <c r="K50" s="253"/>
      <c r="L50" s="253"/>
      <c r="M50" s="253"/>
      <c r="N50" s="253"/>
      <c r="O50" s="253"/>
      <c r="P50" s="351"/>
    </row>
    <row r="51" spans="1:16" s="12" customFormat="1" ht="15" customHeight="1">
      <c r="A51" s="251"/>
      <c r="B51" s="352" t="s">
        <v>96</v>
      </c>
      <c r="C51" s="352"/>
      <c r="D51" s="352"/>
      <c r="E51" s="352"/>
      <c r="F51" s="352"/>
      <c r="G51" s="352" t="s">
        <v>95</v>
      </c>
      <c r="H51" s="352"/>
      <c r="I51" s="352"/>
      <c r="J51" s="352"/>
      <c r="K51" s="353" t="s">
        <v>97</v>
      </c>
      <c r="L51" s="354"/>
      <c r="M51" s="354"/>
      <c r="N51" s="355"/>
      <c r="O51" s="166"/>
      <c r="P51" s="167"/>
    </row>
    <row r="52" spans="1:16" s="12" customFormat="1" ht="15" customHeight="1">
      <c r="A52" s="251"/>
      <c r="B52" s="277" t="s">
        <v>98</v>
      </c>
      <c r="C52" s="278"/>
      <c r="D52" s="279"/>
      <c r="E52" s="276" t="s">
        <v>15</v>
      </c>
      <c r="F52" s="276"/>
      <c r="G52" s="277" t="s">
        <v>98</v>
      </c>
      <c r="H52" s="278"/>
      <c r="I52" s="279"/>
      <c r="J52" s="168" t="s">
        <v>15</v>
      </c>
      <c r="K52" s="277" t="s">
        <v>98</v>
      </c>
      <c r="L52" s="278"/>
      <c r="M52" s="279"/>
      <c r="N52" s="168" t="s">
        <v>15</v>
      </c>
      <c r="O52" s="161" t="s">
        <v>65</v>
      </c>
      <c r="P52" s="169">
        <v>0</v>
      </c>
    </row>
    <row r="53" spans="1:16" s="12" customFormat="1" ht="15" customHeight="1">
      <c r="A53" s="251"/>
      <c r="B53" s="277" t="s">
        <v>16</v>
      </c>
      <c r="C53" s="278"/>
      <c r="D53" s="279"/>
      <c r="E53" s="290">
        <v>0.05</v>
      </c>
      <c r="F53" s="276"/>
      <c r="G53" s="277" t="s">
        <v>16</v>
      </c>
      <c r="H53" s="278"/>
      <c r="I53" s="279"/>
      <c r="J53" s="170">
        <v>0.05</v>
      </c>
      <c r="K53" s="277" t="s">
        <v>16</v>
      </c>
      <c r="L53" s="278"/>
      <c r="M53" s="279"/>
      <c r="N53" s="170">
        <v>0.05</v>
      </c>
      <c r="O53" s="161" t="s">
        <v>65</v>
      </c>
      <c r="P53" s="169">
        <f>ROUND(IF(Salary!I3="No",IF(P49&lt;250001,0,IF(P49&gt;500000,12500,((P49-250000)*0.05))),IF(P49&lt;300001,0,IF(P49&gt;500000,10000,((P49-300000)*0.05)))),0)</f>
        <v>12500</v>
      </c>
    </row>
    <row r="54" spans="1:16" s="12" customFormat="1" ht="15" customHeight="1">
      <c r="A54" s="251"/>
      <c r="B54" s="277" t="s">
        <v>166</v>
      </c>
      <c r="C54" s="278"/>
      <c r="D54" s="279"/>
      <c r="E54" s="290">
        <v>0.1</v>
      </c>
      <c r="F54" s="276"/>
      <c r="G54" s="277" t="s">
        <v>166</v>
      </c>
      <c r="H54" s="278"/>
      <c r="I54" s="279"/>
      <c r="J54" s="170">
        <v>0.1</v>
      </c>
      <c r="K54" s="277" t="s">
        <v>166</v>
      </c>
      <c r="L54" s="278"/>
      <c r="M54" s="279"/>
      <c r="N54" s="170">
        <v>0.1</v>
      </c>
      <c r="O54" s="161" t="s">
        <v>65</v>
      </c>
      <c r="P54" s="169">
        <f>IF(P49&lt;500001,0,IF(P49&gt;750000,25000,((P49-500000)*0.1)))</f>
        <v>23033</v>
      </c>
    </row>
    <row r="55" spans="1:16" s="12" customFormat="1" ht="15" customHeight="1">
      <c r="A55" s="251"/>
      <c r="B55" s="277" t="s">
        <v>167</v>
      </c>
      <c r="C55" s="278"/>
      <c r="D55" s="279"/>
      <c r="E55" s="361">
        <v>0.15</v>
      </c>
      <c r="F55" s="362"/>
      <c r="G55" s="277" t="s">
        <v>167</v>
      </c>
      <c r="H55" s="278"/>
      <c r="I55" s="279"/>
      <c r="J55" s="170">
        <v>0.15</v>
      </c>
      <c r="K55" s="277" t="s">
        <v>167</v>
      </c>
      <c r="L55" s="278"/>
      <c r="M55" s="279"/>
      <c r="N55" s="170">
        <v>0.15</v>
      </c>
      <c r="O55" s="161" t="s">
        <v>65</v>
      </c>
      <c r="P55" s="169">
        <f>IF(P49&lt;750001,0,IF(P49&gt;1000000,37500,((P49-750000)*0.15)))</f>
        <v>0</v>
      </c>
    </row>
    <row r="56" spans="1:16" s="12" customFormat="1" ht="15" customHeight="1">
      <c r="A56" s="251"/>
      <c r="B56" s="277" t="s">
        <v>168</v>
      </c>
      <c r="C56" s="278"/>
      <c r="D56" s="279"/>
      <c r="E56" s="361">
        <v>0.2</v>
      </c>
      <c r="F56" s="362"/>
      <c r="G56" s="277" t="s">
        <v>168</v>
      </c>
      <c r="H56" s="278"/>
      <c r="I56" s="279"/>
      <c r="J56" s="170">
        <v>0.2</v>
      </c>
      <c r="K56" s="277" t="s">
        <v>168</v>
      </c>
      <c r="L56" s="278"/>
      <c r="M56" s="279"/>
      <c r="N56" s="170">
        <v>0.2</v>
      </c>
      <c r="O56" s="161" t="s">
        <v>65</v>
      </c>
      <c r="P56" s="169">
        <f>IF(P49&lt;1000001,0,IF(P49&gt;1250000,50000,((P49-1000000)*0.2)))</f>
        <v>0</v>
      </c>
    </row>
    <row r="57" spans="1:16" s="12" customFormat="1" ht="15" customHeight="1">
      <c r="A57" s="251"/>
      <c r="B57" s="277" t="s">
        <v>169</v>
      </c>
      <c r="C57" s="278"/>
      <c r="D57" s="279"/>
      <c r="E57" s="290">
        <v>0.25</v>
      </c>
      <c r="F57" s="276"/>
      <c r="G57" s="277" t="s">
        <v>169</v>
      </c>
      <c r="H57" s="278"/>
      <c r="I57" s="279"/>
      <c r="J57" s="170">
        <v>0.25</v>
      </c>
      <c r="K57" s="277" t="s">
        <v>169</v>
      </c>
      <c r="L57" s="278"/>
      <c r="M57" s="279"/>
      <c r="N57" s="170">
        <v>0.25</v>
      </c>
      <c r="O57" s="161" t="s">
        <v>65</v>
      </c>
      <c r="P57" s="169">
        <f>IF(P49&lt;1250001,0,IF(P49&gt;1500000,62500,((P49-1250000)*0.25)))</f>
        <v>0</v>
      </c>
    </row>
    <row r="58" spans="1:16" s="12" customFormat="1" ht="15" customHeight="1">
      <c r="A58" s="251"/>
      <c r="B58" s="277" t="s">
        <v>170</v>
      </c>
      <c r="C58" s="278"/>
      <c r="D58" s="279"/>
      <c r="E58" s="290">
        <v>0.3</v>
      </c>
      <c r="F58" s="276"/>
      <c r="G58" s="277" t="s">
        <v>170</v>
      </c>
      <c r="H58" s="278"/>
      <c r="I58" s="279"/>
      <c r="J58" s="170">
        <v>0.3</v>
      </c>
      <c r="K58" s="277" t="s">
        <v>170</v>
      </c>
      <c r="L58" s="278"/>
      <c r="M58" s="279"/>
      <c r="N58" s="170">
        <v>0.3</v>
      </c>
      <c r="O58" s="161" t="s">
        <v>65</v>
      </c>
      <c r="P58" s="169">
        <f>IF(P49&lt;1500001,0,((P49-1500000)*0.3))</f>
        <v>0</v>
      </c>
    </row>
    <row r="59" spans="1:16" s="12" customFormat="1" ht="15" customHeight="1">
      <c r="A59" s="251"/>
      <c r="B59" s="344" t="s">
        <v>103</v>
      </c>
      <c r="C59" s="345"/>
      <c r="D59" s="345"/>
      <c r="E59" s="345"/>
      <c r="F59" s="345"/>
      <c r="G59" s="345"/>
      <c r="H59" s="345"/>
      <c r="I59" s="345"/>
      <c r="J59" s="345"/>
      <c r="K59" s="345"/>
      <c r="L59" s="345"/>
      <c r="M59" s="345"/>
      <c r="N59" s="346"/>
      <c r="O59" s="161" t="s">
        <v>65</v>
      </c>
      <c r="P59" s="153">
        <f>SUM(P54:P58)</f>
        <v>23033</v>
      </c>
    </row>
    <row r="60" spans="1:16" s="12" customFormat="1" ht="15" customHeight="1">
      <c r="A60" s="251"/>
      <c r="B60" s="356" t="s">
        <v>104</v>
      </c>
      <c r="C60" s="357"/>
      <c r="D60" s="357"/>
      <c r="E60" s="357"/>
      <c r="F60" s="357"/>
      <c r="G60" s="357"/>
      <c r="H60" s="357"/>
      <c r="I60" s="357"/>
      <c r="J60" s="357"/>
      <c r="K60" s="357"/>
      <c r="L60" s="357"/>
      <c r="M60" s="357"/>
      <c r="N60" s="358"/>
      <c r="O60" s="161" t="s">
        <v>65</v>
      </c>
      <c r="P60" s="154">
        <f>IF(P49&gt;500000,0,IF(P59&lt;12501,P59,12500))</f>
        <v>0</v>
      </c>
    </row>
    <row r="61" spans="1:16" s="12" customFormat="1" ht="15" customHeight="1">
      <c r="A61" s="251"/>
      <c r="B61" s="356" t="s">
        <v>105</v>
      </c>
      <c r="C61" s="357"/>
      <c r="D61" s="357"/>
      <c r="E61" s="357"/>
      <c r="F61" s="357"/>
      <c r="G61" s="357"/>
      <c r="H61" s="357"/>
      <c r="I61" s="357"/>
      <c r="J61" s="357"/>
      <c r="K61" s="357"/>
      <c r="L61" s="357"/>
      <c r="M61" s="357"/>
      <c r="N61" s="358"/>
      <c r="O61" s="161" t="s">
        <v>65</v>
      </c>
      <c r="P61" s="153">
        <f>P59-P60</f>
        <v>23033</v>
      </c>
    </row>
    <row r="62" spans="1:16" s="12" customFormat="1" ht="15" customHeight="1">
      <c r="A62" s="251"/>
      <c r="B62" s="347" t="s">
        <v>106</v>
      </c>
      <c r="C62" s="347"/>
      <c r="D62" s="347"/>
      <c r="E62" s="347"/>
      <c r="F62" s="347"/>
      <c r="G62" s="347"/>
      <c r="H62" s="347"/>
      <c r="I62" s="347"/>
      <c r="J62" s="347"/>
      <c r="K62" s="347"/>
      <c r="L62" s="347"/>
      <c r="M62" s="347"/>
      <c r="N62" s="347"/>
      <c r="O62" s="161" t="s">
        <v>65</v>
      </c>
      <c r="P62" s="154">
        <f>ROUND(P61*0.04,0)</f>
        <v>921</v>
      </c>
    </row>
    <row r="63" spans="1:16" s="12" customFormat="1" ht="15" customHeight="1">
      <c r="A63" s="252"/>
      <c r="B63" s="348" t="s">
        <v>107</v>
      </c>
      <c r="C63" s="349"/>
      <c r="D63" s="349"/>
      <c r="E63" s="349"/>
      <c r="F63" s="349"/>
      <c r="G63" s="349"/>
      <c r="H63" s="349"/>
      <c r="I63" s="349"/>
      <c r="J63" s="349"/>
      <c r="K63" s="349"/>
      <c r="L63" s="349"/>
      <c r="M63" s="349"/>
      <c r="N63" s="350"/>
      <c r="O63" s="161" t="s">
        <v>65</v>
      </c>
      <c r="P63" s="153">
        <f>SUM(P61:P62)</f>
        <v>23954</v>
      </c>
    </row>
    <row r="64" spans="1:16" s="12" customFormat="1" ht="15" customHeight="1">
      <c r="A64" s="151">
        <v>19</v>
      </c>
      <c r="B64" s="309" t="s">
        <v>108</v>
      </c>
      <c r="C64" s="310"/>
      <c r="D64" s="310"/>
      <c r="E64" s="310"/>
      <c r="F64" s="310"/>
      <c r="G64" s="310"/>
      <c r="H64" s="310"/>
      <c r="I64" s="310"/>
      <c r="J64" s="310"/>
      <c r="K64" s="310"/>
      <c r="L64" s="310"/>
      <c r="M64" s="310"/>
      <c r="N64" s="313"/>
      <c r="O64" s="161" t="s">
        <v>65</v>
      </c>
      <c r="P64" s="154">
        <f>'Other Deduction'!E17</f>
        <v>0</v>
      </c>
    </row>
    <row r="65" spans="1:16" s="12" customFormat="1" ht="15" customHeight="1">
      <c r="A65" s="151">
        <v>20</v>
      </c>
      <c r="B65" s="275" t="s">
        <v>109</v>
      </c>
      <c r="C65" s="275"/>
      <c r="D65" s="275"/>
      <c r="E65" s="275"/>
      <c r="F65" s="275"/>
      <c r="G65" s="275"/>
      <c r="H65" s="275"/>
      <c r="I65" s="275"/>
      <c r="J65" s="275"/>
      <c r="K65" s="275"/>
      <c r="L65" s="275"/>
      <c r="M65" s="275"/>
      <c r="N65" s="275"/>
      <c r="O65" s="161" t="s">
        <v>65</v>
      </c>
      <c r="P65" s="153">
        <f>P63-P64</f>
        <v>23954</v>
      </c>
    </row>
    <row r="66" spans="1:16" ht="33.75" customHeight="1">
      <c r="A66" s="250">
        <v>21</v>
      </c>
      <c r="B66" s="337" t="s">
        <v>110</v>
      </c>
      <c r="C66" s="338"/>
      <c r="D66" s="339"/>
      <c r="E66" s="334" t="s">
        <v>111</v>
      </c>
      <c r="F66" s="334"/>
      <c r="G66" s="334"/>
      <c r="H66" s="334"/>
      <c r="I66" s="335" t="s">
        <v>112</v>
      </c>
      <c r="J66" s="336"/>
      <c r="K66" s="171" t="s">
        <v>113</v>
      </c>
      <c r="L66" s="335" t="s">
        <v>114</v>
      </c>
      <c r="M66" s="336"/>
      <c r="N66" s="171" t="s">
        <v>115</v>
      </c>
      <c r="O66" s="335" t="s">
        <v>116</v>
      </c>
      <c r="P66" s="360"/>
    </row>
    <row r="67" spans="1:16">
      <c r="A67" s="252"/>
      <c r="B67" s="340"/>
      <c r="C67" s="341"/>
      <c r="D67" s="342"/>
      <c r="E67" s="329">
        <f>SUM(Salary!X87:X93)</f>
        <v>35000</v>
      </c>
      <c r="F67" s="329"/>
      <c r="G67" s="329"/>
      <c r="H67" s="329"/>
      <c r="I67" s="329">
        <f>SUM(Salary!X94:X96)</f>
        <v>15000</v>
      </c>
      <c r="J67" s="329"/>
      <c r="K67" s="172">
        <f>Salary!X97</f>
        <v>5000</v>
      </c>
      <c r="L67" s="329">
        <f>Salary!X98</f>
        <v>5000</v>
      </c>
      <c r="M67" s="329"/>
      <c r="N67" s="173">
        <f>SUM(Salary!X99:X105)+'Other Deduction'!E18</f>
        <v>0</v>
      </c>
      <c r="O67" s="330">
        <f>E67+I67+K67+L67+N67</f>
        <v>60000</v>
      </c>
      <c r="P67" s="331"/>
    </row>
    <row r="68" spans="1:16" ht="16.5" thickBot="1">
      <c r="A68" s="332" t="str">
        <f>IF(P65&gt;O67,"Income Tax Payable",IF(P65&lt;O67,"Income Tax Refundable","Income Tax Payble/Refundable"))</f>
        <v>Income Tax Refundable</v>
      </c>
      <c r="B68" s="333"/>
      <c r="C68" s="333"/>
      <c r="D68" s="333"/>
      <c r="E68" s="333"/>
      <c r="F68" s="333"/>
      <c r="G68" s="333"/>
      <c r="H68" s="333"/>
      <c r="I68" s="333"/>
      <c r="J68" s="333"/>
      <c r="K68" s="333"/>
      <c r="L68" s="333"/>
      <c r="M68" s="333"/>
      <c r="N68" s="333"/>
      <c r="O68" s="161" t="s">
        <v>65</v>
      </c>
      <c r="P68" s="174">
        <f>IF(P65&gt;O67,P65-O67,O67-P65)</f>
        <v>36046</v>
      </c>
    </row>
    <row r="69" spans="1:16">
      <c r="A69" s="53"/>
      <c r="B69" s="53"/>
      <c r="C69" s="53"/>
      <c r="D69" s="53"/>
      <c r="E69" s="53"/>
      <c r="F69" s="53"/>
      <c r="G69" s="53"/>
      <c r="H69" s="53"/>
      <c r="I69" s="53"/>
      <c r="J69" s="53"/>
      <c r="K69" s="53"/>
      <c r="L69" s="53"/>
      <c r="M69" s="53"/>
      <c r="N69" s="53"/>
      <c r="O69" s="54"/>
      <c r="P69" s="18"/>
    </row>
    <row r="70" spans="1:16">
      <c r="A70" s="55"/>
      <c r="B70" s="237" t="s">
        <v>118</v>
      </c>
      <c r="C70" s="237"/>
      <c r="D70" s="237"/>
      <c r="E70" s="237"/>
      <c r="F70" s="56"/>
      <c r="G70" s="56"/>
      <c r="H70" s="56"/>
      <c r="I70" s="56"/>
      <c r="J70" s="56"/>
      <c r="K70" s="56"/>
      <c r="L70" s="237" t="s">
        <v>19</v>
      </c>
      <c r="M70" s="237"/>
      <c r="N70" s="237"/>
      <c r="O70" s="237"/>
      <c r="P70" s="57"/>
    </row>
    <row r="71" spans="1:16">
      <c r="A71" s="237"/>
      <c r="B71" s="237"/>
      <c r="C71" s="237"/>
      <c r="D71" s="237"/>
      <c r="E71" s="56"/>
      <c r="F71" s="56"/>
      <c r="G71" s="56"/>
      <c r="H71" s="56"/>
      <c r="I71" s="56"/>
      <c r="J71" s="56"/>
      <c r="K71" s="56"/>
      <c r="L71" s="56"/>
      <c r="M71" s="237"/>
      <c r="N71" s="237"/>
      <c r="O71" s="237"/>
      <c r="P71" s="237"/>
    </row>
    <row r="72" spans="1:16" s="32" customFormat="1" ht="15.75" hidden="1" customHeight="1">
      <c r="A72" s="58"/>
      <c r="B72" s="359"/>
      <c r="C72" s="359"/>
      <c r="D72" s="359"/>
      <c r="E72" s="359"/>
      <c r="F72" s="359"/>
      <c r="G72" s="359"/>
      <c r="H72" s="359"/>
      <c r="I72" s="359"/>
      <c r="J72" s="359"/>
      <c r="K72" s="359"/>
      <c r="L72" s="359"/>
      <c r="M72" s="359"/>
      <c r="N72" s="359"/>
      <c r="O72" s="359"/>
      <c r="P72" s="359"/>
    </row>
    <row r="73" spans="1:16" s="32" customFormat="1" ht="15.75" hidden="1" customHeight="1">
      <c r="A73" s="59"/>
      <c r="B73" s="359"/>
      <c r="C73" s="359"/>
      <c r="D73" s="359"/>
      <c r="E73" s="359"/>
      <c r="F73" s="359"/>
      <c r="G73" s="359"/>
      <c r="H73" s="359"/>
      <c r="I73" s="359"/>
      <c r="J73" s="359"/>
      <c r="K73" s="359"/>
      <c r="L73" s="359"/>
      <c r="M73" s="359"/>
      <c r="N73" s="359"/>
      <c r="O73" s="359"/>
      <c r="P73" s="359"/>
    </row>
    <row r="74" spans="1:16" s="32" customFormat="1" ht="24" hidden="1" customHeight="1">
      <c r="A74" s="58"/>
      <c r="B74" s="359"/>
      <c r="C74" s="359"/>
      <c r="D74" s="359"/>
      <c r="E74" s="359"/>
      <c r="F74" s="359"/>
      <c r="G74" s="359"/>
      <c r="H74" s="359"/>
      <c r="I74" s="359"/>
      <c r="J74" s="359"/>
      <c r="K74" s="359"/>
      <c r="L74" s="359"/>
      <c r="M74" s="359"/>
      <c r="N74" s="359"/>
      <c r="O74" s="359"/>
      <c r="P74" s="359"/>
    </row>
    <row r="75" spans="1:16" s="32" customFormat="1" ht="15.75" hidden="1" customHeight="1">
      <c r="A75" s="58"/>
      <c r="B75" s="60"/>
      <c r="C75" s="60"/>
      <c r="D75" s="60"/>
      <c r="E75" s="60"/>
      <c r="F75" s="60"/>
      <c r="G75" s="60"/>
      <c r="H75" s="60"/>
      <c r="I75" s="60"/>
      <c r="J75" s="60"/>
      <c r="K75" s="343"/>
      <c r="L75" s="343"/>
      <c r="M75" s="343"/>
      <c r="N75" s="343"/>
      <c r="O75" s="343"/>
      <c r="P75" s="343"/>
    </row>
    <row r="76" spans="1:16" s="32" customFormat="1" ht="15.75" hidden="1" customHeight="1">
      <c r="A76" s="58"/>
      <c r="B76" s="60"/>
      <c r="C76" s="60"/>
      <c r="D76" s="60"/>
      <c r="E76" s="60"/>
      <c r="F76" s="60"/>
      <c r="G76" s="60"/>
      <c r="H76" s="60"/>
      <c r="I76" s="60"/>
      <c r="J76" s="60"/>
      <c r="K76" s="343"/>
      <c r="L76" s="343"/>
      <c r="M76" s="343"/>
      <c r="N76" s="343"/>
      <c r="O76" s="343"/>
      <c r="P76" s="343"/>
    </row>
    <row r="77" spans="1:16" s="32" customFormat="1" ht="15.75" hidden="1" customHeight="1">
      <c r="A77" s="58"/>
      <c r="B77" s="60"/>
      <c r="C77" s="60"/>
      <c r="D77" s="60"/>
      <c r="E77" s="60"/>
      <c r="F77" s="60"/>
      <c r="G77" s="60"/>
      <c r="H77" s="60"/>
      <c r="I77" s="60"/>
      <c r="J77" s="60"/>
      <c r="K77" s="343"/>
      <c r="L77" s="343"/>
      <c r="M77" s="343"/>
      <c r="N77" s="343"/>
      <c r="O77" s="343"/>
      <c r="P77" s="343"/>
    </row>
    <row r="78" spans="1:16" s="32" customFormat="1" ht="15.75" hidden="1" customHeight="1">
      <c r="A78" s="58"/>
      <c r="B78" s="60"/>
      <c r="C78" s="60"/>
      <c r="D78" s="60"/>
      <c r="E78" s="60"/>
      <c r="F78" s="60"/>
      <c r="G78" s="60"/>
      <c r="H78" s="60"/>
      <c r="I78" s="60"/>
      <c r="J78" s="60"/>
      <c r="K78" s="343"/>
      <c r="L78" s="343"/>
      <c r="M78" s="343"/>
      <c r="N78" s="343"/>
      <c r="O78" s="343"/>
      <c r="P78" s="343"/>
    </row>
    <row r="79" spans="1:16" s="32" customFormat="1" ht="15.75" hidden="1" customHeight="1">
      <c r="A79" s="58"/>
      <c r="B79" s="60"/>
      <c r="C79" s="60"/>
      <c r="D79" s="60"/>
      <c r="E79" s="60"/>
      <c r="F79" s="60"/>
      <c r="G79" s="60"/>
      <c r="H79" s="60"/>
      <c r="I79" s="60"/>
      <c r="J79" s="60"/>
      <c r="K79" s="343"/>
      <c r="L79" s="343"/>
      <c r="M79" s="343"/>
      <c r="N79" s="343"/>
      <c r="O79" s="343"/>
      <c r="P79" s="343"/>
    </row>
    <row r="80" spans="1:16" s="32" customFormat="1" hidden="1">
      <c r="A80" s="59"/>
      <c r="B80" s="61"/>
      <c r="C80" s="280"/>
      <c r="D80" s="280"/>
      <c r="E80" s="280"/>
      <c r="F80" s="280"/>
      <c r="G80" s="280"/>
      <c r="H80" s="280"/>
      <c r="I80" s="280"/>
      <c r="J80" s="61"/>
      <c r="K80" s="343"/>
      <c r="L80" s="343"/>
      <c r="M80" s="343"/>
      <c r="N80" s="343"/>
      <c r="O80" s="343"/>
      <c r="P80" s="343"/>
    </row>
    <row r="81" spans="1:17" s="32" customFormat="1" hidden="1">
      <c r="A81" s="59"/>
      <c r="B81" s="61"/>
      <c r="C81" s="61"/>
      <c r="D81" s="61"/>
      <c r="E81" s="61"/>
      <c r="F81" s="61"/>
      <c r="G81" s="61"/>
      <c r="H81" s="61"/>
      <c r="I81" s="61"/>
      <c r="J81" s="61"/>
      <c r="K81" s="343"/>
      <c r="L81" s="343"/>
      <c r="M81" s="343"/>
      <c r="N81" s="343"/>
      <c r="O81" s="343"/>
      <c r="P81" s="343"/>
    </row>
    <row r="82" spans="1:17" hidden="1">
      <c r="A82" s="62"/>
      <c r="B82" s="63"/>
      <c r="C82" s="63"/>
      <c r="D82" s="63"/>
      <c r="E82" s="63"/>
      <c r="F82" s="63"/>
      <c r="G82" s="63"/>
      <c r="H82" s="63"/>
      <c r="I82" s="63"/>
      <c r="J82" s="63"/>
      <c r="K82" s="63"/>
      <c r="L82" s="63"/>
      <c r="M82" s="63"/>
      <c r="N82" s="63"/>
      <c r="O82" s="64"/>
      <c r="P82" s="65"/>
      <c r="Q82" s="31"/>
    </row>
    <row r="83" spans="1:17" hidden="1">
      <c r="A83" s="62"/>
      <c r="B83" s="63"/>
      <c r="C83" s="63"/>
      <c r="D83" s="63"/>
      <c r="E83" s="63"/>
      <c r="F83" s="63"/>
      <c r="G83" s="63"/>
      <c r="H83" s="63"/>
      <c r="I83" s="63"/>
      <c r="J83" s="63"/>
      <c r="K83" s="63"/>
      <c r="L83" s="63"/>
      <c r="M83" s="63"/>
      <c r="N83" s="63"/>
      <c r="O83" s="64"/>
      <c r="P83" s="65"/>
      <c r="Q83" s="31"/>
    </row>
    <row r="84" spans="1:17" hidden="1">
      <c r="A84" s="62"/>
      <c r="B84" s="63"/>
      <c r="C84" s="63"/>
      <c r="D84" s="63"/>
      <c r="E84" s="63"/>
      <c r="F84" s="63"/>
      <c r="G84" s="63"/>
      <c r="H84" s="63"/>
      <c r="I84" s="63"/>
      <c r="J84" s="63"/>
      <c r="K84" s="63"/>
      <c r="L84" s="63"/>
      <c r="M84" s="63"/>
      <c r="N84" s="63"/>
      <c r="O84" s="64"/>
      <c r="P84" s="65"/>
      <c r="Q84" s="31"/>
    </row>
    <row r="85" spans="1:17" hidden="1">
      <c r="A85" s="66"/>
      <c r="B85" s="67"/>
      <c r="C85" s="67"/>
      <c r="D85" s="67"/>
      <c r="E85" s="67"/>
      <c r="F85" s="67"/>
      <c r="G85" s="67"/>
      <c r="H85" s="67"/>
      <c r="I85" s="67"/>
      <c r="J85" s="67"/>
      <c r="K85" s="67"/>
      <c r="L85" s="67"/>
      <c r="M85" s="67"/>
      <c r="N85" s="67"/>
      <c r="O85" s="68"/>
      <c r="P85" s="69"/>
    </row>
    <row r="86" spans="1:17" hidden="1">
      <c r="A86" s="66"/>
      <c r="B86" s="67"/>
      <c r="C86" s="67"/>
      <c r="D86" s="67"/>
      <c r="E86" s="67"/>
      <c r="F86" s="67"/>
      <c r="G86" s="67"/>
      <c r="H86" s="67"/>
      <c r="I86" s="67"/>
      <c r="J86" s="67"/>
      <c r="K86" s="67"/>
      <c r="L86" s="67"/>
      <c r="M86" s="67"/>
      <c r="N86" s="67"/>
      <c r="O86" s="68"/>
      <c r="P86" s="69"/>
    </row>
    <row r="87" spans="1:17" hidden="1">
      <c r="A87" s="66"/>
      <c r="B87" s="67"/>
      <c r="C87" s="67"/>
      <c r="D87" s="67"/>
      <c r="E87" s="67"/>
      <c r="F87" s="67"/>
      <c r="G87" s="67"/>
      <c r="H87" s="67"/>
      <c r="I87" s="67"/>
      <c r="J87" s="67"/>
      <c r="K87" s="67"/>
      <c r="L87" s="67"/>
      <c r="M87" s="67"/>
      <c r="N87" s="67"/>
      <c r="O87" s="68"/>
      <c r="P87" s="69"/>
    </row>
    <row r="88" spans="1:17" hidden="1"/>
  </sheetData>
  <sheetProtection password="FC12" sheet="1" objects="1" scenarios="1"/>
  <mergeCells count="138">
    <mergeCell ref="G55:I55"/>
    <mergeCell ref="K55:M55"/>
    <mergeCell ref="B52:D52"/>
    <mergeCell ref="E52:F52"/>
    <mergeCell ref="G52:I52"/>
    <mergeCell ref="K52:M52"/>
    <mergeCell ref="B53:D53"/>
    <mergeCell ref="E53:F53"/>
    <mergeCell ref="G53:I53"/>
    <mergeCell ref="K53:M53"/>
    <mergeCell ref="B54:D54"/>
    <mergeCell ref="E54:F54"/>
    <mergeCell ref="G54:I54"/>
    <mergeCell ref="K54:M54"/>
    <mergeCell ref="G58:I58"/>
    <mergeCell ref="K58:M58"/>
    <mergeCell ref="B70:E70"/>
    <mergeCell ref="L70:O70"/>
    <mergeCell ref="B65:N65"/>
    <mergeCell ref="B59:N59"/>
    <mergeCell ref="B60:N60"/>
    <mergeCell ref="B61:N61"/>
    <mergeCell ref="B62:N62"/>
    <mergeCell ref="B63:N63"/>
    <mergeCell ref="B64:N64"/>
    <mergeCell ref="B48:N48"/>
    <mergeCell ref="B49:N49"/>
    <mergeCell ref="A71:D71"/>
    <mergeCell ref="M71:P71"/>
    <mergeCell ref="B72:P74"/>
    <mergeCell ref="K75:P81"/>
    <mergeCell ref="C80:I80"/>
    <mergeCell ref="O66:P66"/>
    <mergeCell ref="E67:H67"/>
    <mergeCell ref="I67:J67"/>
    <mergeCell ref="L67:M67"/>
    <mergeCell ref="O67:P67"/>
    <mergeCell ref="A68:N68"/>
    <mergeCell ref="A66:A67"/>
    <mergeCell ref="B66:D67"/>
    <mergeCell ref="E66:H66"/>
    <mergeCell ref="I66:J66"/>
    <mergeCell ref="L66:M66"/>
    <mergeCell ref="B57:D57"/>
    <mergeCell ref="E57:F57"/>
    <mergeCell ref="G57:I57"/>
    <mergeCell ref="K57:M57"/>
    <mergeCell ref="B58:D58"/>
    <mergeCell ref="E58:F58"/>
    <mergeCell ref="A50:A63"/>
    <mergeCell ref="B50:P50"/>
    <mergeCell ref="B51:F51"/>
    <mergeCell ref="G51:J51"/>
    <mergeCell ref="K51:N51"/>
    <mergeCell ref="B36:N36"/>
    <mergeCell ref="A37:A46"/>
    <mergeCell ref="B37:P37"/>
    <mergeCell ref="B38:N38"/>
    <mergeCell ref="B39:N39"/>
    <mergeCell ref="B40:N40"/>
    <mergeCell ref="B41:N41"/>
    <mergeCell ref="B42:N42"/>
    <mergeCell ref="B43:N43"/>
    <mergeCell ref="B44:N44"/>
    <mergeCell ref="B56:D56"/>
    <mergeCell ref="E56:F56"/>
    <mergeCell ref="G56:I56"/>
    <mergeCell ref="K56:M56"/>
    <mergeCell ref="B55:D55"/>
    <mergeCell ref="E55:F55"/>
    <mergeCell ref="B45:N45"/>
    <mergeCell ref="B46:N46"/>
    <mergeCell ref="B47:N47"/>
    <mergeCell ref="B32:L32"/>
    <mergeCell ref="B33:N33"/>
    <mergeCell ref="B34:N34"/>
    <mergeCell ref="B35:N35"/>
    <mergeCell ref="C28:F28"/>
    <mergeCell ref="J28:L28"/>
    <mergeCell ref="C29:F29"/>
    <mergeCell ref="J29:L29"/>
    <mergeCell ref="C30:F30"/>
    <mergeCell ref="J30:L30"/>
    <mergeCell ref="A21:A33"/>
    <mergeCell ref="B21:P21"/>
    <mergeCell ref="B22:P22"/>
    <mergeCell ref="C23:F23"/>
    <mergeCell ref="J23:L23"/>
    <mergeCell ref="C24:F24"/>
    <mergeCell ref="L15:N15"/>
    <mergeCell ref="D16:F16"/>
    <mergeCell ref="G16:I16"/>
    <mergeCell ref="J16:K16"/>
    <mergeCell ref="L16:N16"/>
    <mergeCell ref="B17:N17"/>
    <mergeCell ref="J24:L24"/>
    <mergeCell ref="C25:F25"/>
    <mergeCell ref="J25:L25"/>
    <mergeCell ref="C26:F26"/>
    <mergeCell ref="J26:L26"/>
    <mergeCell ref="C27:F27"/>
    <mergeCell ref="J27:L27"/>
    <mergeCell ref="B18:N18"/>
    <mergeCell ref="B19:N19"/>
    <mergeCell ref="B20:N20"/>
    <mergeCell ref="C31:F31"/>
    <mergeCell ref="J31:L31"/>
    <mergeCell ref="B13:N13"/>
    <mergeCell ref="A14:A16"/>
    <mergeCell ref="B14:I14"/>
    <mergeCell ref="J14:K14"/>
    <mergeCell ref="L14:N14"/>
    <mergeCell ref="O14:P16"/>
    <mergeCell ref="B15:C16"/>
    <mergeCell ref="D15:F15"/>
    <mergeCell ref="G15:I15"/>
    <mergeCell ref="J15:K15"/>
    <mergeCell ref="A9:A12"/>
    <mergeCell ref="B9:K9"/>
    <mergeCell ref="L9:N9"/>
    <mergeCell ref="A1:P1"/>
    <mergeCell ref="A2:P2"/>
    <mergeCell ref="B3:C3"/>
    <mergeCell ref="D3:I3"/>
    <mergeCell ref="K3:M3"/>
    <mergeCell ref="O3:P3"/>
    <mergeCell ref="P9:P11"/>
    <mergeCell ref="B10:K10"/>
    <mergeCell ref="L10:N10"/>
    <mergeCell ref="B11:K11"/>
    <mergeCell ref="L11:N11"/>
    <mergeCell ref="B12:K12"/>
    <mergeCell ref="L12:N12"/>
    <mergeCell ref="B4:N4"/>
    <mergeCell ref="B5:N5"/>
    <mergeCell ref="B6:N6"/>
    <mergeCell ref="E7:N7"/>
    <mergeCell ref="B8:N8"/>
  </mergeCells>
  <dataValidations count="1">
    <dataValidation type="whole" operator="lessThanOrEqual" allowBlank="1" showInputMessage="1" showErrorMessage="1" sqref="L11:N11">
      <formula1>15000</formula1>
    </dataValidation>
  </dataValidations>
  <printOptions horizontalCentered="1"/>
  <pageMargins left="0.39370078740157499" right="0.23622047244094499" top="0.23622047244094499" bottom="0.27559055118110198" header="0.196850393700787" footer="0.23622047244094499"/>
  <pageSetup paperSize="9" scale="72" orientation="portrait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3</vt:i4>
      </vt:variant>
    </vt:vector>
  </HeadingPairs>
  <TitlesOfParts>
    <vt:vector size="7" baseType="lpstr">
      <vt:lpstr>Salary</vt:lpstr>
      <vt:lpstr>Other Deduction</vt:lpstr>
      <vt:lpstr>Tax Old Regime</vt:lpstr>
      <vt:lpstr>Tax New Regime </vt:lpstr>
      <vt:lpstr>Salary!Print_Area</vt:lpstr>
      <vt:lpstr>'Tax New Regime '!Print_Area</vt:lpstr>
      <vt:lpstr>'Tax Old Regime'!Print_Area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CP</dc:creator>
  <cp:lastModifiedBy>Windows User</cp:lastModifiedBy>
  <cp:lastPrinted>2023-02-26T07:06:52Z</cp:lastPrinted>
  <dcterms:created xsi:type="dcterms:W3CDTF">2013-12-06T08:14:36Z</dcterms:created>
  <dcterms:modified xsi:type="dcterms:W3CDTF">2023-02-28T15:36:50Z</dcterms:modified>
</cp:coreProperties>
</file>