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19200" windowHeight="8010" tabRatio="605"/>
  </bookViews>
  <sheets>
    <sheet name="Sallary Arrear" sheetId="1" r:id="rId1"/>
    <sheet name="Surrender Arrear" sheetId="4" r:id="rId2"/>
  </sheets>
  <definedNames>
    <definedName name="_xlnm.Print_Area" localSheetId="0">'Sallary Arrear'!$B$5:$AU$55</definedName>
    <definedName name="_xlnm.Print_Area" localSheetId="1">'Surrender Arrear'!$B$3:$U$29</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K18" i="1"/>
  <c r="AK13"/>
  <c r="I48"/>
  <c r="I47"/>
  <c r="U21" a="1"/>
  <c r="W21" a="1"/>
  <c r="X21" a="1"/>
  <c r="X21" s="1"/>
  <c r="Y21" a="1"/>
  <c r="Y21" s="1"/>
  <c r="X22" a="1"/>
  <c r="X22"/>
  <c r="Y22" a="1"/>
  <c r="Y22"/>
  <c r="U23" a="1"/>
  <c r="W23" a="1"/>
  <c r="X23" a="1"/>
  <c r="X23" s="1"/>
  <c r="Y23" a="1"/>
  <c r="Y23" s="1"/>
  <c r="X24" a="1"/>
  <c r="X24"/>
  <c r="Y24" a="1"/>
  <c r="Y24"/>
  <c r="U25" a="1"/>
  <c r="W25" a="1"/>
  <c r="X25" a="1"/>
  <c r="X25" s="1"/>
  <c r="Y25" a="1"/>
  <c r="Y25" s="1"/>
  <c r="X26" a="1"/>
  <c r="X26"/>
  <c r="Y26" a="1"/>
  <c r="Y26"/>
  <c r="U27" a="1"/>
  <c r="W27" a="1"/>
  <c r="X27" a="1"/>
  <c r="X27" s="1"/>
  <c r="Y27" a="1"/>
  <c r="Y27" s="1"/>
  <c r="X28" a="1"/>
  <c r="X28"/>
  <c r="Y28" a="1"/>
  <c r="Y28"/>
  <c r="U29" a="1"/>
  <c r="W29" a="1"/>
  <c r="X29" a="1"/>
  <c r="X29" s="1"/>
  <c r="Y29" a="1"/>
  <c r="Y29" s="1"/>
  <c r="X30" a="1"/>
  <c r="X30"/>
  <c r="Y30" a="1"/>
  <c r="Y30"/>
  <c r="U31" a="1"/>
  <c r="W31" a="1"/>
  <c r="X31" a="1"/>
  <c r="X31" s="1"/>
  <c r="Y31" a="1"/>
  <c r="Y31" s="1"/>
  <c r="X32" a="1"/>
  <c r="X32"/>
  <c r="Y32" a="1"/>
  <c r="Y32"/>
  <c r="U33" a="1"/>
  <c r="W33" a="1"/>
  <c r="X33" a="1"/>
  <c r="X33" s="1"/>
  <c r="Y33" a="1"/>
  <c r="Y33" s="1"/>
  <c r="X34" a="1"/>
  <c r="X34"/>
  <c r="Y34" a="1"/>
  <c r="Y34"/>
  <c r="U35" a="1"/>
  <c r="W35" a="1"/>
  <c r="X35" a="1"/>
  <c r="X35" s="1"/>
  <c r="Y35" a="1"/>
  <c r="Y35" s="1"/>
  <c r="X36" a="1"/>
  <c r="X36"/>
  <c r="Y36" a="1"/>
  <c r="Y36"/>
  <c r="U37" a="1"/>
  <c r="W37" a="1"/>
  <c r="X37" a="1"/>
  <c r="X37" s="1"/>
  <c r="Y37" a="1"/>
  <c r="Y37" s="1"/>
  <c r="X38" a="1"/>
  <c r="X38"/>
  <c r="Y38" a="1"/>
  <c r="Y38"/>
  <c r="U39" a="1"/>
  <c r="W39" a="1"/>
  <c r="X39" a="1"/>
  <c r="X39" s="1"/>
  <c r="Y39" a="1"/>
  <c r="Y39" s="1"/>
  <c r="X40" a="1"/>
  <c r="X40"/>
  <c r="Y40" a="1"/>
  <c r="Y40"/>
  <c r="AR19" a="1"/>
  <c r="AR20" a="1"/>
  <c r="AR21" a="1"/>
  <c r="AR22" a="1"/>
  <c r="AR23" a="1"/>
  <c r="AR24" a="1"/>
  <c r="AR25" a="1"/>
  <c r="AR26" a="1"/>
  <c r="AR27" a="1"/>
  <c r="AR28" a="1"/>
  <c r="AR29" a="1"/>
  <c r="AR30" a="1"/>
  <c r="AR31" a="1"/>
  <c r="AR32" a="1"/>
  <c r="AR33" a="1"/>
  <c r="AR34" a="1"/>
  <c r="AR35" a="1"/>
  <c r="AR36" a="1"/>
  <c r="AR37" a="1"/>
  <c r="AR38" a="1"/>
  <c r="AR39" a="1"/>
  <c r="AR40" a="1"/>
  <c r="AR18" a="1"/>
  <c r="AE41" a="1"/>
  <c r="AF40" a="1"/>
  <c r="AF39" a="1"/>
  <c r="AF38" a="1"/>
  <c r="AF37" a="1"/>
  <c r="AF36" a="1"/>
  <c r="AF35" a="1"/>
  <c r="AF34" a="1"/>
  <c r="AD41" a="1"/>
  <c r="AF32" a="1"/>
  <c r="AF31" a="1"/>
  <c r="AF30" a="1"/>
  <c r="AF29" a="1"/>
  <c r="AF28" a="1"/>
  <c r="AF27" a="1"/>
  <c r="AF26" a="1"/>
  <c r="AF25" a="1"/>
  <c r="AF24" a="1"/>
  <c r="AF23" a="1"/>
  <c r="AF22" a="1"/>
  <c r="AF21" a="1"/>
  <c r="AF20" a="1"/>
  <c r="AF19" a="1"/>
  <c r="AF18" a="1"/>
  <c r="B6"/>
  <c r="B3" i="4"/>
  <c r="N20" a="1"/>
  <c r="M20" a="1"/>
  <c r="M20" s="1"/>
  <c r="N19" a="1"/>
  <c r="M19"/>
  <c r="M19" a="1"/>
  <c r="N18" a="1"/>
  <c r="M18" a="1"/>
  <c r="M18" s="1"/>
  <c r="N17" a="1"/>
  <c r="M17"/>
  <c r="M17" a="1"/>
  <c r="N16" a="1"/>
  <c r="M16" a="1"/>
  <c r="M16" s="1"/>
  <c r="N15" a="1"/>
  <c r="M15"/>
  <c r="M15" a="1"/>
  <c r="N14" a="1"/>
  <c r="M14" a="1"/>
  <c r="M14" s="1"/>
  <c r="N13" a="1"/>
  <c r="M13"/>
  <c r="M13" a="1"/>
  <c r="N12" a="1"/>
  <c r="M12" a="1"/>
  <c r="M12" s="1"/>
  <c r="N11" a="1"/>
  <c r="M11"/>
  <c r="M11" a="1"/>
  <c r="P21" a="1"/>
  <c r="P21" s="1"/>
  <c r="K28" s="1"/>
  <c r="G21" a="1"/>
  <c r="G21" s="1"/>
  <c r="J20"/>
  <c r="H20"/>
  <c r="B20"/>
  <c r="J19"/>
  <c r="K19" s="1"/>
  <c r="N19" s="1"/>
  <c r="H19"/>
  <c r="B19"/>
  <c r="J18"/>
  <c r="K18" s="1"/>
  <c r="H18"/>
  <c r="I18" s="1" a="1"/>
  <c r="I18" s="1"/>
  <c r="B18"/>
  <c r="J17"/>
  <c r="H17"/>
  <c r="I17" s="1" a="1"/>
  <c r="I17" s="1"/>
  <c r="B17"/>
  <c r="J16"/>
  <c r="H16"/>
  <c r="B16"/>
  <c r="J15"/>
  <c r="H15"/>
  <c r="I15" s="1" a="1"/>
  <c r="I15" s="1"/>
  <c r="B15"/>
  <c r="J14"/>
  <c r="H14"/>
  <c r="I14" s="1" a="1"/>
  <c r="I14" s="1"/>
  <c r="B14"/>
  <c r="J13"/>
  <c r="H13"/>
  <c r="I13" s="1" a="1"/>
  <c r="I13" s="1"/>
  <c r="B13"/>
  <c r="J12"/>
  <c r="H12"/>
  <c r="B12"/>
  <c r="J11"/>
  <c r="K11" s="1"/>
  <c r="H11"/>
  <c r="J10"/>
  <c r="M10" s="1" a="1"/>
  <c r="M10" s="1"/>
  <c r="H10"/>
  <c r="I10" s="1" a="1"/>
  <c r="I10" s="1"/>
  <c r="B5" i="1"/>
  <c r="P41" a="1"/>
  <c r="O19" i="4" l="1"/>
  <c r="Q19" s="1" a="1"/>
  <c r="Q19" s="1"/>
  <c r="R19" s="1" a="1"/>
  <c r="R19" s="1"/>
  <c r="S19" s="1" a="1"/>
  <c r="S19" s="1"/>
  <c r="N11"/>
  <c r="N18"/>
  <c r="O18" s="1"/>
  <c r="Q18" s="1" a="1"/>
  <c r="Q18" s="1"/>
  <c r="R18" s="1" a="1"/>
  <c r="R18" s="1"/>
  <c r="S18" s="1" a="1"/>
  <c r="S18" s="1"/>
  <c r="V21" i="1" a="1"/>
  <c r="V39" a="1"/>
  <c r="V37" a="1"/>
  <c r="V35" a="1"/>
  <c r="V33" a="1"/>
  <c r="V31" a="1"/>
  <c r="V29" a="1"/>
  <c r="V27" a="1"/>
  <c r="V25" a="1"/>
  <c r="V23" a="1"/>
  <c r="V40" a="1"/>
  <c r="Z39" a="1"/>
  <c r="V38" a="1"/>
  <c r="Z37" a="1"/>
  <c r="V36" a="1"/>
  <c r="Z35" a="1"/>
  <c r="V34" a="1"/>
  <c r="Z33" a="1"/>
  <c r="V32" a="1"/>
  <c r="Z31" a="1"/>
  <c r="V30" a="1"/>
  <c r="Z29" a="1"/>
  <c r="V28" a="1"/>
  <c r="Z27" a="1"/>
  <c r="V26" a="1"/>
  <c r="Z25" a="1"/>
  <c r="V24" a="1"/>
  <c r="Z23" a="1"/>
  <c r="V22" a="1"/>
  <c r="Z21" a="1"/>
  <c r="U40" a="1"/>
  <c r="W40" a="1"/>
  <c r="U38" a="1"/>
  <c r="W38" a="1"/>
  <c r="U36" a="1"/>
  <c r="W36" a="1"/>
  <c r="U34" a="1"/>
  <c r="W34" a="1"/>
  <c r="U32" a="1"/>
  <c r="W32" a="1"/>
  <c r="U30" a="1"/>
  <c r="W30" a="1"/>
  <c r="U28" a="1"/>
  <c r="W28" a="1"/>
  <c r="U26" a="1"/>
  <c r="W26" a="1"/>
  <c r="U24" a="1"/>
  <c r="W24" a="1"/>
  <c r="U22" a="1"/>
  <c r="W22" a="1"/>
  <c r="AE41"/>
  <c r="AF41" a="1"/>
  <c r="AF33" a="1"/>
  <c r="O11" i="4"/>
  <c r="Q11" s="1" a="1"/>
  <c r="Q11" s="1"/>
  <c r="R11" s="1" a="1"/>
  <c r="R11" s="1"/>
  <c r="S11" s="1" a="1"/>
  <c r="S11" s="1"/>
  <c r="J21" a="1"/>
  <c r="J21" s="1"/>
  <c r="K10"/>
  <c r="N10" s="1" a="1"/>
  <c r="N10" s="1"/>
  <c r="K14"/>
  <c r="N14" s="1"/>
  <c r="O14" s="1"/>
  <c r="Q14" s="1" a="1"/>
  <c r="Q14" s="1"/>
  <c r="R14" s="1" a="1"/>
  <c r="R14" s="1"/>
  <c r="S14" s="1" a="1"/>
  <c r="S14" s="1"/>
  <c r="L11" a="1"/>
  <c r="L11" s="1"/>
  <c r="L18" a="1"/>
  <c r="L18" s="1"/>
  <c r="L19" a="1"/>
  <c r="L19" s="1"/>
  <c r="K15"/>
  <c r="I19" a="1"/>
  <c r="I19" s="1"/>
  <c r="K16"/>
  <c r="N16" s="1"/>
  <c r="O16" s="1"/>
  <c r="Q16" s="1" a="1"/>
  <c r="Q16" s="1"/>
  <c r="R16" s="1" a="1"/>
  <c r="R16" s="1"/>
  <c r="S16" s="1" a="1"/>
  <c r="S16" s="1"/>
  <c r="I11" a="1"/>
  <c r="I11" s="1"/>
  <c r="I12" a="1"/>
  <c r="I12" s="1"/>
  <c r="I16" a="1"/>
  <c r="I16" s="1"/>
  <c r="I20" a="1"/>
  <c r="I20" s="1"/>
  <c r="K12"/>
  <c r="L12" s="1" a="1"/>
  <c r="L12" s="1"/>
  <c r="K20"/>
  <c r="N20" s="1"/>
  <c r="O20" s="1"/>
  <c r="Q20" s="1" a="1"/>
  <c r="Q20" s="1"/>
  <c r="R20" s="1" a="1"/>
  <c r="R20" s="1"/>
  <c r="S20" s="1" a="1"/>
  <c r="S20" s="1"/>
  <c r="H21" a="1"/>
  <c r="H21" s="1"/>
  <c r="K13"/>
  <c r="N13" s="1"/>
  <c r="O13" s="1"/>
  <c r="Q13" s="1" a="1"/>
  <c r="Q13" s="1"/>
  <c r="R13" s="1" a="1"/>
  <c r="R13" s="1"/>
  <c r="S13" s="1" a="1"/>
  <c r="S13" s="1"/>
  <c r="K17"/>
  <c r="N17" s="1"/>
  <c r="O17" s="1"/>
  <c r="Q17" s="1" a="1"/>
  <c r="Q17" s="1"/>
  <c r="R17" s="1" a="1"/>
  <c r="R17" s="1"/>
  <c r="S17" s="1" a="1"/>
  <c r="S17" s="1"/>
  <c r="C13" i="1"/>
  <c r="F13" s="1"/>
  <c r="F14" s="1"/>
  <c r="F15" s="1"/>
  <c r="F16" s="1"/>
  <c r="F17" s="1"/>
  <c r="AH9"/>
  <c r="AK9"/>
  <c r="T41" a="1"/>
  <c r="AN41" a="1"/>
  <c r="AZ15"/>
  <c r="AP41" a="1"/>
  <c r="AP41"/>
  <c r="P54" s="1"/>
  <c r="S41" a="1"/>
  <c r="S41"/>
  <c r="R41" a="1"/>
  <c r="R41"/>
  <c r="BH40"/>
  <c r="BH39"/>
  <c r="BH38"/>
  <c r="BH37"/>
  <c r="BH36"/>
  <c r="BH35"/>
  <c r="BH34"/>
  <c r="BH33"/>
  <c r="X41"/>
  <c r="BH32"/>
  <c r="Y41"/>
  <c r="BH31"/>
  <c r="BH30"/>
  <c r="BH29"/>
  <c r="BH28"/>
  <c r="BH27"/>
  <c r="BH26"/>
  <c r="BH25"/>
  <c r="BH24"/>
  <c r="BH23"/>
  <c r="BH22"/>
  <c r="BH21"/>
  <c r="BH20"/>
  <c r="Y20" a="1"/>
  <c r="Y20"/>
  <c r="X20" a="1"/>
  <c r="X20"/>
  <c r="BH19"/>
  <c r="Y19" a="1"/>
  <c r="Y19"/>
  <c r="X19" a="1"/>
  <c r="X19"/>
  <c r="BH18"/>
  <c r="AJ18"/>
  <c r="Y18" a="1"/>
  <c r="Y18"/>
  <c r="X18" a="1"/>
  <c r="X18"/>
  <c r="M17"/>
  <c r="M41" a="1"/>
  <c r="M41"/>
  <c r="L17"/>
  <c r="L41" a="1"/>
  <c r="L41"/>
  <c r="D15"/>
  <c r="BH13"/>
  <c r="AL13"/>
  <c r="Y13"/>
  <c r="S12"/>
  <c r="Y12"/>
  <c r="AX9"/>
  <c r="AX11" s="1"/>
  <c r="AY11" s="1"/>
  <c r="BI2"/>
  <c r="X13"/>
  <c r="Y41" a="1"/>
  <c r="E17"/>
  <c r="AZ9" s="1"/>
  <c r="X41" a="1"/>
  <c r="AO41" a="1"/>
  <c r="U18" a="1"/>
  <c r="W18" a="1"/>
  <c r="AC18" a="1"/>
  <c r="V18" a="1"/>
  <c r="Z18" a="1"/>
  <c r="U19" a="1"/>
  <c r="AC19" a="1"/>
  <c r="W19" a="1"/>
  <c r="V19" a="1"/>
  <c r="Z19" a="1"/>
  <c r="U20" a="1"/>
  <c r="AC20" a="1"/>
  <c r="W20" a="1"/>
  <c r="V20" a="1"/>
  <c r="Z20" a="1"/>
  <c r="AC21" a="1"/>
  <c r="AC22" a="1"/>
  <c r="AC23" a="1"/>
  <c r="AC24" a="1"/>
  <c r="AC25" a="1"/>
  <c r="AC26" a="1"/>
  <c r="AC27" a="1"/>
  <c r="AC28" a="1"/>
  <c r="AC29" a="1"/>
  <c r="AC30" a="1"/>
  <c r="AC31" a="1"/>
  <c r="AC32" a="1"/>
  <c r="AC33" a="1"/>
  <c r="AC34" a="1"/>
  <c r="AC35" a="1"/>
  <c r="AC36" a="1"/>
  <c r="AC37" a="1"/>
  <c r="AC38" a="1"/>
  <c r="AC39" a="1"/>
  <c r="AK41" a="1"/>
  <c r="Q41" a="1"/>
  <c r="O41" a="1"/>
  <c r="AL41" a="1"/>
  <c r="AJ41" a="1"/>
  <c r="I41" a="1"/>
  <c r="AB41" a="1"/>
  <c r="W41" a="1"/>
  <c r="U41" a="1"/>
  <c r="J41" a="1"/>
  <c r="V41" a="1"/>
  <c r="N41" a="1"/>
  <c r="AH41" a="1"/>
  <c r="AC40" a="1"/>
  <c r="AA41" a="1"/>
  <c r="Z41" a="1"/>
  <c r="AI41" a="1"/>
  <c r="AG41" a="1"/>
  <c r="AC41" a="1"/>
  <c r="AQ41" a="1"/>
  <c r="AR41" a="1"/>
  <c r="AS41" a="1"/>
  <c r="K41" a="1"/>
  <c r="L15" i="4" l="1" a="1"/>
  <c r="L15" s="1"/>
  <c r="N15"/>
  <c r="O15" s="1"/>
  <c r="Q15" s="1" a="1"/>
  <c r="Q15" s="1"/>
  <c r="R15" s="1" a="1"/>
  <c r="R15" s="1"/>
  <c r="S15" s="1" a="1"/>
  <c r="S15" s="1"/>
  <c r="N12"/>
  <c r="O12" s="1"/>
  <c r="Q12" s="1" a="1"/>
  <c r="Q12" s="1"/>
  <c r="R12" s="1" a="1"/>
  <c r="R12" s="1"/>
  <c r="S12" s="1" a="1"/>
  <c r="S12" s="1"/>
  <c r="BC17" i="1"/>
  <c r="BC18" s="1"/>
  <c r="BC19" s="1"/>
  <c r="BC20" s="1"/>
  <c r="BC21" s="1"/>
  <c r="BC22" s="1"/>
  <c r="BC23" s="1"/>
  <c r="BC24" s="1"/>
  <c r="BC25" s="1"/>
  <c r="BC26" s="1"/>
  <c r="BC27" s="1"/>
  <c r="BC28" s="1"/>
  <c r="BC29" s="1"/>
  <c r="BC30" s="1"/>
  <c r="BC31" s="1"/>
  <c r="BC32" s="1"/>
  <c r="BC33" s="1"/>
  <c r="BC34" s="1"/>
  <c r="BC35" s="1"/>
  <c r="BC36" s="1"/>
  <c r="BC37" s="1"/>
  <c r="BC38" s="1"/>
  <c r="BC39" s="1"/>
  <c r="BC40" s="1"/>
  <c r="AR9"/>
  <c r="AL18"/>
  <c r="Z22" a="1"/>
  <c r="Z26" a="1"/>
  <c r="Z30" a="1"/>
  <c r="Z34" a="1"/>
  <c r="Z38" a="1"/>
  <c r="Z24" a="1"/>
  <c r="Z28" a="1"/>
  <c r="Z32" a="1"/>
  <c r="Z36" a="1"/>
  <c r="Z40" a="1"/>
  <c r="D13"/>
  <c r="D14" s="1"/>
  <c r="BO13"/>
  <c r="O10" i="4"/>
  <c r="Q10" s="1" a="1"/>
  <c r="Q10" s="1"/>
  <c r="R10" s="1" a="1"/>
  <c r="R10" s="1"/>
  <c r="L10" a="1"/>
  <c r="L10" s="1"/>
  <c r="L16" a="1"/>
  <c r="L16" s="1"/>
  <c r="L14" a="1"/>
  <c r="L14" s="1"/>
  <c r="L20" a="1"/>
  <c r="L20" s="1"/>
  <c r="M21" a="1"/>
  <c r="M21" s="1"/>
  <c r="K23" s="1"/>
  <c r="I21" a="1"/>
  <c r="I21" s="1"/>
  <c r="L17" a="1"/>
  <c r="L17" s="1"/>
  <c r="K21" a="1"/>
  <c r="K21" s="1"/>
  <c r="L13" a="1"/>
  <c r="L13" s="1"/>
  <c r="AX13" i="1"/>
  <c r="BA9"/>
  <c r="AY9"/>
  <c r="AX10" s="1"/>
  <c r="AY10" s="1"/>
  <c r="G13"/>
  <c r="BP13" l="1"/>
  <c r="BO18"/>
  <c r="BQ13"/>
  <c r="L21" i="4" a="1"/>
  <c r="L21" s="1"/>
  <c r="N21" a="1"/>
  <c r="N21" s="1"/>
  <c r="K24" s="1"/>
  <c r="O21" a="1"/>
  <c r="O21" s="1"/>
  <c r="R21" a="1"/>
  <c r="R21" s="1"/>
  <c r="K27" s="1"/>
  <c r="S10" a="1"/>
  <c r="S10" s="1"/>
  <c r="G14" i="1"/>
  <c r="H13"/>
  <c r="BI13" s="1"/>
  <c r="AY13"/>
  <c r="D16"/>
  <c r="BQ18" l="1"/>
  <c r="BO19"/>
  <c r="BP18"/>
  <c r="BR13"/>
  <c r="BV13" s="1"/>
  <c r="BW13" s="1"/>
  <c r="Q13" s="1"/>
  <c r="Q21" i="4" a="1"/>
  <c r="Q21" s="1"/>
  <c r="K26" s="1"/>
  <c r="K25"/>
  <c r="S21" a="1"/>
  <c r="S21" s="1"/>
  <c r="K29" s="1"/>
  <c r="BA10" i="1"/>
  <c r="I15" s="1"/>
  <c r="I13"/>
  <c r="G15"/>
  <c r="H14"/>
  <c r="BJ13"/>
  <c r="BK13" s="1"/>
  <c r="BL13"/>
  <c r="BS13" l="1"/>
  <c r="BR18"/>
  <c r="BT13"/>
  <c r="P13" s="1"/>
  <c r="T13" s="1"/>
  <c r="BS18"/>
  <c r="BU18" s="1"/>
  <c r="AB13"/>
  <c r="J13"/>
  <c r="BT18"/>
  <c r="BX13"/>
  <c r="BV18"/>
  <c r="BW18" s="1"/>
  <c r="J15"/>
  <c r="BX15"/>
  <c r="BU13"/>
  <c r="K13" s="1"/>
  <c r="BQ19"/>
  <c r="BO20"/>
  <c r="BP19"/>
  <c r="G16"/>
  <c r="H15"/>
  <c r="BM13"/>
  <c r="BN13" s="1"/>
  <c r="I17"/>
  <c r="BS19" l="1"/>
  <c r="K15"/>
  <c r="K17" s="1"/>
  <c r="BR19"/>
  <c r="BT19" s="1"/>
  <c r="N13"/>
  <c r="BX17"/>
  <c r="AA13" s="1"/>
  <c r="AN13"/>
  <c r="AO13" s="1"/>
  <c r="BP20"/>
  <c r="BQ20"/>
  <c r="BO21"/>
  <c r="J17"/>
  <c r="AG13"/>
  <c r="AH13"/>
  <c r="U13"/>
  <c r="G17"/>
  <c r="H17" s="1"/>
  <c r="C18" s="1"/>
  <c r="H16"/>
  <c r="BV19" l="1"/>
  <c r="BW19" s="1"/>
  <c r="BU19"/>
  <c r="N15"/>
  <c r="N17" s="1"/>
  <c r="AD13"/>
  <c r="V13"/>
  <c r="BR20"/>
  <c r="BS20" s="1"/>
  <c r="BP21"/>
  <c r="BQ21"/>
  <c r="BO22"/>
  <c r="AI13"/>
  <c r="W13"/>
  <c r="O18"/>
  <c r="F18"/>
  <c r="I18" s="1"/>
  <c r="G18"/>
  <c r="AZ10"/>
  <c r="B18"/>
  <c r="BU20" l="1"/>
  <c r="BT20"/>
  <c r="BX18" a="1"/>
  <c r="BX18" s="1"/>
  <c r="Q18" a="1"/>
  <c r="Q18" s="1"/>
  <c r="P18" a="1"/>
  <c r="P18" s="1"/>
  <c r="AB18" s="1"/>
  <c r="Z13"/>
  <c r="J18"/>
  <c r="BV20"/>
  <c r="BW20" s="1"/>
  <c r="AF13"/>
  <c r="AC13"/>
  <c r="BQ22"/>
  <c r="BO23"/>
  <c r="BP22"/>
  <c r="BR21"/>
  <c r="BT21" s="1"/>
  <c r="AN18"/>
  <c r="AO18" s="1"/>
  <c r="K18"/>
  <c r="U18"/>
  <c r="H18"/>
  <c r="BS21" l="1"/>
  <c r="BU21" s="1"/>
  <c r="BV21"/>
  <c r="BW21" s="1"/>
  <c r="BR22"/>
  <c r="BV22" s="1"/>
  <c r="BW22" s="1"/>
  <c r="AQ13"/>
  <c r="AD18"/>
  <c r="AF18" s="1"/>
  <c r="BP23"/>
  <c r="BQ23"/>
  <c r="BO24"/>
  <c r="N18"/>
  <c r="T18"/>
  <c r="C19"/>
  <c r="BI18"/>
  <c r="W18"/>
  <c r="V18"/>
  <c r="BS22" l="1"/>
  <c r="AA18" a="1"/>
  <c r="AA18" s="1"/>
  <c r="AC18" s="1"/>
  <c r="BU22"/>
  <c r="BT22"/>
  <c r="AR13"/>
  <c r="AS13" s="1"/>
  <c r="BR23"/>
  <c r="BV23" s="1"/>
  <c r="BW23" s="1"/>
  <c r="BQ24"/>
  <c r="BP24"/>
  <c r="BO25"/>
  <c r="Z18"/>
  <c r="BJ18"/>
  <c r="BK18" s="1"/>
  <c r="BL18"/>
  <c r="O19"/>
  <c r="F19"/>
  <c r="G19"/>
  <c r="AJ19"/>
  <c r="B19"/>
  <c r="AK19"/>
  <c r="AZ11"/>
  <c r="BT23" l="1"/>
  <c r="BS23"/>
  <c r="BU23" s="1"/>
  <c r="Q19" a="1"/>
  <c r="Q19" s="1"/>
  <c r="P19" a="1"/>
  <c r="P19" s="1"/>
  <c r="AB19" s="1"/>
  <c r="H19"/>
  <c r="BI19" s="1"/>
  <c r="BR24"/>
  <c r="BS24" s="1"/>
  <c r="BU24" s="1"/>
  <c r="BQ25"/>
  <c r="BP25"/>
  <c r="BO26"/>
  <c r="I19"/>
  <c r="K19" s="1"/>
  <c r="AL19"/>
  <c r="BM18"/>
  <c r="BN18" s="1"/>
  <c r="AN19"/>
  <c r="AO19" s="1"/>
  <c r="BT25" l="1"/>
  <c r="BT24"/>
  <c r="BV24"/>
  <c r="BW24" s="1"/>
  <c r="C20"/>
  <c r="AK20" s="1"/>
  <c r="U19"/>
  <c r="BX19" a="1"/>
  <c r="BX19" s="1"/>
  <c r="J19"/>
  <c r="V19" s="1"/>
  <c r="BV25"/>
  <c r="BW25" s="1"/>
  <c r="BQ26"/>
  <c r="BP26"/>
  <c r="BO27"/>
  <c r="BR25"/>
  <c r="BS25" s="1"/>
  <c r="BU25" s="1"/>
  <c r="T19"/>
  <c r="AH18"/>
  <c r="AG18"/>
  <c r="BJ19"/>
  <c r="BK19" s="1"/>
  <c r="BL19"/>
  <c r="W19"/>
  <c r="O20" l="1"/>
  <c r="Q20" s="1" a="1"/>
  <c r="Q20" s="1"/>
  <c r="AJ20"/>
  <c r="AL20" s="1"/>
  <c r="N19"/>
  <c r="G20"/>
  <c r="B20"/>
  <c r="F20"/>
  <c r="I20" s="1"/>
  <c r="BR26"/>
  <c r="BS26" s="1"/>
  <c r="BU26" s="1"/>
  <c r="P20" a="1"/>
  <c r="P20" s="1"/>
  <c r="AB20" s="1"/>
  <c r="AD19"/>
  <c r="AA19" s="1" a="1"/>
  <c r="AA19" s="1"/>
  <c r="BQ27"/>
  <c r="BP27"/>
  <c r="BO28"/>
  <c r="Z19"/>
  <c r="AN20"/>
  <c r="AO20" s="1"/>
  <c r="AI18"/>
  <c r="BM19"/>
  <c r="BN19" s="1"/>
  <c r="BT26" l="1"/>
  <c r="BV26"/>
  <c r="BW26" s="1"/>
  <c r="H20"/>
  <c r="AF19"/>
  <c r="AC19"/>
  <c r="BX20" a="1"/>
  <c r="BX20" s="1"/>
  <c r="BO29"/>
  <c r="BQ28"/>
  <c r="BP28"/>
  <c r="BR27"/>
  <c r="BS27" s="1"/>
  <c r="BU27" s="1"/>
  <c r="J20"/>
  <c r="AD20" s="1"/>
  <c r="AF20" s="1"/>
  <c r="U20"/>
  <c r="K20"/>
  <c r="AG19"/>
  <c r="AH19"/>
  <c r="T20"/>
  <c r="AQ18"/>
  <c r="AR18" s="1"/>
  <c r="C21"/>
  <c r="BI20"/>
  <c r="BV27" l="1"/>
  <c r="BW27" s="1"/>
  <c r="BT27"/>
  <c r="BT28"/>
  <c r="AA20" a="1"/>
  <c r="AA20" s="1"/>
  <c r="AC20" s="1"/>
  <c r="O21"/>
  <c r="BV28"/>
  <c r="BW28" s="1"/>
  <c r="BR28"/>
  <c r="BS28" s="1"/>
  <c r="BU28" s="1"/>
  <c r="BQ29"/>
  <c r="BP29"/>
  <c r="BO30"/>
  <c r="N20"/>
  <c r="BJ20"/>
  <c r="BK20" s="1"/>
  <c r="BL20"/>
  <c r="F21"/>
  <c r="I21" s="1"/>
  <c r="G21"/>
  <c r="AK21"/>
  <c r="AJ21"/>
  <c r="B21"/>
  <c r="V20"/>
  <c r="AI19"/>
  <c r="W20"/>
  <c r="Q21" l="1" a="1"/>
  <c r="Q21" s="1"/>
  <c r="P21" a="1"/>
  <c r="P21" s="1"/>
  <c r="AB21" s="1"/>
  <c r="J21"/>
  <c r="BX21" a="1"/>
  <c r="BX21" s="1"/>
  <c r="U21"/>
  <c r="K21"/>
  <c r="N21" s="1"/>
  <c r="BQ30"/>
  <c r="BP30"/>
  <c r="BO31"/>
  <c r="BR29"/>
  <c r="BS29" s="1"/>
  <c r="BU29" s="1"/>
  <c r="Z20"/>
  <c r="H21"/>
  <c r="C22" s="1"/>
  <c r="AQ19"/>
  <c r="AR19" s="1"/>
  <c r="AL21"/>
  <c r="AS18"/>
  <c r="AN21"/>
  <c r="AO21" s="1"/>
  <c r="BM20"/>
  <c r="BN20" s="1"/>
  <c r="BR30" l="1"/>
  <c r="BV29"/>
  <c r="BW29" s="1"/>
  <c r="BT29"/>
  <c r="BT30"/>
  <c r="BS30"/>
  <c r="V21"/>
  <c r="T21"/>
  <c r="O22"/>
  <c r="W21"/>
  <c r="AD21"/>
  <c r="AA21" s="1" a="1"/>
  <c r="AA21" s="1"/>
  <c r="BV30"/>
  <c r="BW30" s="1"/>
  <c r="BO32"/>
  <c r="BP31"/>
  <c r="BQ31"/>
  <c r="BU30"/>
  <c r="BI21"/>
  <c r="BL21" s="1"/>
  <c r="AH20"/>
  <c r="AG20"/>
  <c r="F22"/>
  <c r="I22" s="1"/>
  <c r="G22"/>
  <c r="AJ22"/>
  <c r="B22"/>
  <c r="AK22"/>
  <c r="BJ21" l="1"/>
  <c r="BK21" s="1"/>
  <c r="BS31"/>
  <c r="BU31" s="1"/>
  <c r="Z21"/>
  <c r="AF21"/>
  <c r="P22" a="1"/>
  <c r="P22" s="1"/>
  <c r="Q22" a="1"/>
  <c r="Q22" s="1"/>
  <c r="J22"/>
  <c r="BX22" a="1"/>
  <c r="BX22" s="1"/>
  <c r="U22"/>
  <c r="K22"/>
  <c r="BV31"/>
  <c r="BW31" s="1"/>
  <c r="BQ32"/>
  <c r="BP32"/>
  <c r="BO33"/>
  <c r="BR31"/>
  <c r="BT31" s="1"/>
  <c r="H22"/>
  <c r="BI22" s="1"/>
  <c r="AL22"/>
  <c r="BM21"/>
  <c r="BN21" s="1"/>
  <c r="AN22"/>
  <c r="AO22" s="1"/>
  <c r="AC21"/>
  <c r="AI20"/>
  <c r="AS19"/>
  <c r="T22" l="1"/>
  <c r="N22"/>
  <c r="C23"/>
  <c r="G23" s="1"/>
  <c r="W22"/>
  <c r="AB22"/>
  <c r="V22"/>
  <c r="BQ33"/>
  <c r="BP33"/>
  <c r="BO34"/>
  <c r="BR32"/>
  <c r="AH21"/>
  <c r="AG21"/>
  <c r="AQ20"/>
  <c r="AR20" s="1"/>
  <c r="BJ22"/>
  <c r="BK22" s="1"/>
  <c r="BL22"/>
  <c r="BV32" l="1"/>
  <c r="BW32" s="1"/>
  <c r="BT32"/>
  <c r="BS32"/>
  <c r="BU32" s="1"/>
  <c r="Z22"/>
  <c r="O23"/>
  <c r="AK23"/>
  <c r="AJ23"/>
  <c r="B23"/>
  <c r="F23"/>
  <c r="I23" s="1"/>
  <c r="AD22"/>
  <c r="AA22" s="1" a="1"/>
  <c r="AA22" s="1"/>
  <c r="BO35"/>
  <c r="BQ34"/>
  <c r="BP34"/>
  <c r="BR33"/>
  <c r="BT33" s="1"/>
  <c r="AS20"/>
  <c r="BM22"/>
  <c r="BN22" s="1"/>
  <c r="AN23"/>
  <c r="AO23" s="1"/>
  <c r="AI21"/>
  <c r="H23" l="1"/>
  <c r="BI23" s="1"/>
  <c r="BS33"/>
  <c r="BU33" s="1"/>
  <c r="BV33"/>
  <c r="BW33" s="1"/>
  <c r="AL23"/>
  <c r="Q23" a="1"/>
  <c r="Q23" s="1"/>
  <c r="P23" a="1"/>
  <c r="P23" s="1"/>
  <c r="J23"/>
  <c r="BX23" a="1"/>
  <c r="BX23" s="1"/>
  <c r="U23"/>
  <c r="K23"/>
  <c r="AF22"/>
  <c r="AC22"/>
  <c r="BQ35"/>
  <c r="BP35"/>
  <c r="BO36"/>
  <c r="BR34"/>
  <c r="BS34" s="1"/>
  <c r="BU34" s="1"/>
  <c r="AG22"/>
  <c r="AH22"/>
  <c r="AQ21"/>
  <c r="AR21" s="1"/>
  <c r="C24" l="1"/>
  <c r="O24" s="1"/>
  <c r="BV34"/>
  <c r="BW34" s="1"/>
  <c r="BT34"/>
  <c r="BT35"/>
  <c r="BS35"/>
  <c r="N23"/>
  <c r="T23"/>
  <c r="W23"/>
  <c r="AB23"/>
  <c r="V23"/>
  <c r="AD23"/>
  <c r="AF23" s="1"/>
  <c r="BV35"/>
  <c r="BW35" s="1"/>
  <c r="BQ36"/>
  <c r="BP36"/>
  <c r="BO37"/>
  <c r="BU35"/>
  <c r="BR35"/>
  <c r="AI22"/>
  <c r="AQ22" s="1"/>
  <c r="AR22" s="1"/>
  <c r="BJ23"/>
  <c r="BK23" s="1"/>
  <c r="BL23"/>
  <c r="AJ24"/>
  <c r="AS21"/>
  <c r="G24" l="1"/>
  <c r="H24" s="1"/>
  <c r="B24"/>
  <c r="F24"/>
  <c r="I24" s="1"/>
  <c r="J24" s="1"/>
  <c r="AK24"/>
  <c r="BT36"/>
  <c r="BS36"/>
  <c r="Z23"/>
  <c r="U24"/>
  <c r="K24"/>
  <c r="P24" a="1"/>
  <c r="P24" s="1"/>
  <c r="Q24" a="1"/>
  <c r="Q24" s="1"/>
  <c r="AA23" a="1"/>
  <c r="AA23" s="1"/>
  <c r="AC23" s="1"/>
  <c r="BV36"/>
  <c r="BW36" s="1"/>
  <c r="BO38"/>
  <c r="BQ37"/>
  <c r="BP37"/>
  <c r="BU36"/>
  <c r="BR36"/>
  <c r="AS22"/>
  <c r="AL24"/>
  <c r="BM23"/>
  <c r="BN23" s="1"/>
  <c r="AN24"/>
  <c r="AO24" s="1"/>
  <c r="BX24" l="1" a="1"/>
  <c r="BX24" s="1"/>
  <c r="BT37"/>
  <c r="BS37"/>
  <c r="T24"/>
  <c r="V24"/>
  <c r="AB24"/>
  <c r="W24"/>
  <c r="AD24"/>
  <c r="AF24" s="1"/>
  <c r="N24"/>
  <c r="BU37"/>
  <c r="BV37"/>
  <c r="BW37" s="1"/>
  <c r="BQ38"/>
  <c r="BP38"/>
  <c r="BO39"/>
  <c r="BR37"/>
  <c r="AH23"/>
  <c r="AG23"/>
  <c r="C25"/>
  <c r="BI24"/>
  <c r="BT38" l="1"/>
  <c r="BS38"/>
  <c r="BR38"/>
  <c r="Z24"/>
  <c r="AA24" a="1"/>
  <c r="AA24" s="1"/>
  <c r="AC24" s="1"/>
  <c r="O25"/>
  <c r="BU38"/>
  <c r="BV38"/>
  <c r="BW38" s="1"/>
  <c r="BO40"/>
  <c r="BQ39"/>
  <c r="BP39"/>
  <c r="AI23"/>
  <c r="AQ23" s="1"/>
  <c r="BJ24"/>
  <c r="BK24" s="1"/>
  <c r="BL24"/>
  <c r="F25"/>
  <c r="I25" s="1"/>
  <c r="G25"/>
  <c r="B25"/>
  <c r="AK25"/>
  <c r="AJ25"/>
  <c r="BT39" l="1"/>
  <c r="BS39"/>
  <c r="Q25" a="1"/>
  <c r="Q25" s="1"/>
  <c r="P25" a="1"/>
  <c r="P25" s="1"/>
  <c r="J25"/>
  <c r="V25" s="1"/>
  <c r="BX25" a="1"/>
  <c r="BX25" s="1"/>
  <c r="U25"/>
  <c r="K25"/>
  <c r="AR23"/>
  <c r="AS23" s="1"/>
  <c r="BV39"/>
  <c r="BW39" s="1"/>
  <c r="BU39"/>
  <c r="BP40"/>
  <c r="BQ40"/>
  <c r="BR39"/>
  <c r="H25"/>
  <c r="AL25"/>
  <c r="AN25"/>
  <c r="AO25" s="1"/>
  <c r="BM24"/>
  <c r="BN24" s="1"/>
  <c r="BT40" l="1"/>
  <c r="BS40"/>
  <c r="T25"/>
  <c r="AB25"/>
  <c r="N25"/>
  <c r="BR40"/>
  <c r="W25"/>
  <c r="Z25" s="1"/>
  <c r="AD25"/>
  <c r="AA25" s="1" a="1"/>
  <c r="AA25" s="1"/>
  <c r="BU40"/>
  <c r="BV40"/>
  <c r="BW40" s="1"/>
  <c r="AH24"/>
  <c r="AG24"/>
  <c r="C26"/>
  <c r="BI25"/>
  <c r="I26" l="1"/>
  <c r="O26"/>
  <c r="AF25"/>
  <c r="AC25"/>
  <c r="AI24"/>
  <c r="BL25"/>
  <c r="BJ25"/>
  <c r="BK25" s="1"/>
  <c r="F26"/>
  <c r="G26"/>
  <c r="AK26"/>
  <c r="B26"/>
  <c r="AJ26"/>
  <c r="J26" l="1"/>
  <c r="BX26" a="1"/>
  <c r="BX26" s="1"/>
  <c r="U26"/>
  <c r="K26"/>
  <c r="P26" a="1"/>
  <c r="P26" s="1"/>
  <c r="Q26" a="1"/>
  <c r="Q26" s="1"/>
  <c r="AL26"/>
  <c r="AQ24"/>
  <c r="AN26"/>
  <c r="AO26" s="1"/>
  <c r="BM25"/>
  <c r="BN25" s="1"/>
  <c r="H26"/>
  <c r="T26" l="1"/>
  <c r="V26"/>
  <c r="W26"/>
  <c r="N26"/>
  <c r="AD26"/>
  <c r="AA26" s="1" a="1"/>
  <c r="AA26" s="1"/>
  <c r="AB26"/>
  <c r="AR24"/>
  <c r="AS24" s="1"/>
  <c r="AH25"/>
  <c r="AG25"/>
  <c r="C27"/>
  <c r="BI26"/>
  <c r="AF26" l="1"/>
  <c r="Z26"/>
  <c r="AC26"/>
  <c r="I27"/>
  <c r="O27"/>
  <c r="AI25"/>
  <c r="AQ25" s="1"/>
  <c r="F27"/>
  <c r="G27"/>
  <c r="AJ27"/>
  <c r="AK27"/>
  <c r="B27"/>
  <c r="BL26"/>
  <c r="BJ26"/>
  <c r="BK26" s="1"/>
  <c r="J27" l="1"/>
  <c r="BX27" a="1"/>
  <c r="BX27" s="1"/>
  <c r="U27"/>
  <c r="K27"/>
  <c r="Q27" a="1"/>
  <c r="Q27" s="1"/>
  <c r="P27" a="1"/>
  <c r="P27" s="1"/>
  <c r="AR25"/>
  <c r="AS25" s="1"/>
  <c r="AN27"/>
  <c r="AO27" s="1"/>
  <c r="H27"/>
  <c r="BM26"/>
  <c r="BN26" s="1"/>
  <c r="AL27"/>
  <c r="T27" l="1"/>
  <c r="AB27"/>
  <c r="V27"/>
  <c r="AD27"/>
  <c r="AF27" s="1"/>
  <c r="W27"/>
  <c r="Z27" s="1"/>
  <c r="N27"/>
  <c r="C28"/>
  <c r="BI27"/>
  <c r="AG26"/>
  <c r="AH26"/>
  <c r="AA27" l="1" a="1"/>
  <c r="AA27" s="1"/>
  <c r="AC27" s="1"/>
  <c r="O28"/>
  <c r="I28"/>
  <c r="AI26"/>
  <c r="AQ26" s="1"/>
  <c r="BL27"/>
  <c r="BJ27"/>
  <c r="BK27" s="1"/>
  <c r="F28"/>
  <c r="G28"/>
  <c r="AK28"/>
  <c r="AJ28"/>
  <c r="B28"/>
  <c r="P28" l="1" a="1"/>
  <c r="P28" s="1"/>
  <c r="T28" s="1"/>
  <c r="Q28" a="1"/>
  <c r="Q28" s="1"/>
  <c r="J28"/>
  <c r="BX28" a="1"/>
  <c r="BX28" s="1"/>
  <c r="U28"/>
  <c r="N28"/>
  <c r="K28"/>
  <c r="AR26"/>
  <c r="AS26" s="1"/>
  <c r="AL28"/>
  <c r="BM27"/>
  <c r="BN27" s="1"/>
  <c r="AN28"/>
  <c r="AO28" s="1"/>
  <c r="H28"/>
  <c r="W28" l="1"/>
  <c r="V28"/>
  <c r="AB28"/>
  <c r="AD28"/>
  <c r="AA28" s="1" a="1"/>
  <c r="AA28" s="1"/>
  <c r="C29"/>
  <c r="BI28"/>
  <c r="AH27"/>
  <c r="AG27"/>
  <c r="AC28" l="1"/>
  <c r="Z28"/>
  <c r="AF28"/>
  <c r="I29"/>
  <c r="O29"/>
  <c r="BL28"/>
  <c r="BJ28"/>
  <c r="BK28" s="1"/>
  <c r="F29"/>
  <c r="G29"/>
  <c r="B29"/>
  <c r="AI27"/>
  <c r="BX29" l="1" a="1"/>
  <c r="BX29" s="1"/>
  <c r="J29"/>
  <c r="U29"/>
  <c r="K29"/>
  <c r="Q29" a="1"/>
  <c r="Q29" s="1"/>
  <c r="P29" a="1"/>
  <c r="P29" s="1"/>
  <c r="H29"/>
  <c r="C30" s="1"/>
  <c r="AN29"/>
  <c r="AO29" s="1"/>
  <c r="AL29"/>
  <c r="AQ27"/>
  <c r="BM28"/>
  <c r="BN28" s="1"/>
  <c r="T29" l="1"/>
  <c r="V29"/>
  <c r="AB29"/>
  <c r="W29"/>
  <c r="I30"/>
  <c r="O30"/>
  <c r="N29"/>
  <c r="AR27"/>
  <c r="AS27" s="1"/>
  <c r="BI29"/>
  <c r="BL29" s="1"/>
  <c r="AG28"/>
  <c r="AH28"/>
  <c r="F30"/>
  <c r="G30"/>
  <c r="AJ30"/>
  <c r="B30"/>
  <c r="AK30"/>
  <c r="Z29" l="1"/>
  <c r="J30"/>
  <c r="BX30" a="1"/>
  <c r="BX30" s="1"/>
  <c r="U30"/>
  <c r="K30"/>
  <c r="W30" s="1"/>
  <c r="P30" a="1"/>
  <c r="P30" s="1"/>
  <c r="T30" s="1"/>
  <c r="Q30" a="1"/>
  <c r="Q30" s="1"/>
  <c r="AB30"/>
  <c r="BJ29"/>
  <c r="BK29" s="1"/>
  <c r="AD29"/>
  <c r="AA29" s="1" a="1"/>
  <c r="AA29" s="1"/>
  <c r="AI28"/>
  <c r="AQ28" s="1"/>
  <c r="H30"/>
  <c r="BM29"/>
  <c r="BN29" s="1"/>
  <c r="AN30"/>
  <c r="AO30" s="1"/>
  <c r="AL30"/>
  <c r="N30" l="1"/>
  <c r="V30"/>
  <c r="Z30" s="1"/>
  <c r="AA30" a="1"/>
  <c r="AA30" s="1"/>
  <c r="AD30"/>
  <c r="AF30" s="1"/>
  <c r="AF29"/>
  <c r="AC29"/>
  <c r="AR28"/>
  <c r="AS28" s="1"/>
  <c r="AH29"/>
  <c r="AG29"/>
  <c r="C31"/>
  <c r="BI30"/>
  <c r="I31" l="1"/>
  <c r="O31"/>
  <c r="AC30"/>
  <c r="AI29"/>
  <c r="AQ29" s="1"/>
  <c r="F31"/>
  <c r="G31"/>
  <c r="AJ31"/>
  <c r="B31"/>
  <c r="AK31"/>
  <c r="BL30"/>
  <c r="BJ30"/>
  <c r="BK30" s="1"/>
  <c r="J31" l="1"/>
  <c r="BX31" a="1"/>
  <c r="BX31" s="1"/>
  <c r="U31"/>
  <c r="K31"/>
  <c r="Q31" a="1"/>
  <c r="Q31" s="1"/>
  <c r="T31" s="1"/>
  <c r="P31" a="1"/>
  <c r="P31" s="1"/>
  <c r="AB31" s="1"/>
  <c r="AR29"/>
  <c r="AS29" s="1"/>
  <c r="AN31"/>
  <c r="AO31" s="1"/>
  <c r="H31"/>
  <c r="BM30"/>
  <c r="BN30" s="1"/>
  <c r="AL31"/>
  <c r="V31" l="1"/>
  <c r="W31"/>
  <c r="N31"/>
  <c r="AD31"/>
  <c r="AA31" s="1" a="1"/>
  <c r="AA31" s="1"/>
  <c r="AH30"/>
  <c r="AG30"/>
  <c r="C32"/>
  <c r="BI31"/>
  <c r="Z31" l="1"/>
  <c r="O32"/>
  <c r="I32"/>
  <c r="AF31"/>
  <c r="AC31"/>
  <c r="AI30"/>
  <c r="AQ30" s="1"/>
  <c r="F32"/>
  <c r="G32"/>
  <c r="AJ32"/>
  <c r="B32"/>
  <c r="AK32"/>
  <c r="BL31"/>
  <c r="BJ31"/>
  <c r="BK31" s="1"/>
  <c r="P32" l="1" a="1"/>
  <c r="P32" s="1"/>
  <c r="Q32" a="1"/>
  <c r="Q32" s="1"/>
  <c r="J32"/>
  <c r="BX32" a="1"/>
  <c r="BX32" s="1"/>
  <c r="U32"/>
  <c r="K32"/>
  <c r="AR30"/>
  <c r="AS30" s="1"/>
  <c r="H32"/>
  <c r="C33" s="1"/>
  <c r="AL32"/>
  <c r="AN32"/>
  <c r="AO32" s="1"/>
  <c r="BM31"/>
  <c r="BN31" s="1"/>
  <c r="T32" l="1"/>
  <c r="V32"/>
  <c r="W32"/>
  <c r="N32"/>
  <c r="AB32"/>
  <c r="O33"/>
  <c r="I33"/>
  <c r="BI32"/>
  <c r="BJ32" s="1"/>
  <c r="BK32" s="1"/>
  <c r="AG31"/>
  <c r="AH31"/>
  <c r="F33"/>
  <c r="G33"/>
  <c r="AJ33"/>
  <c r="B33"/>
  <c r="AK33"/>
  <c r="BL32" l="1"/>
  <c r="BM32" s="1"/>
  <c r="BN32" s="1"/>
  <c r="Z32"/>
  <c r="BX33" a="1"/>
  <c r="BX33" s="1"/>
  <c r="J33"/>
  <c r="U33"/>
  <c r="K33"/>
  <c r="W33" s="1"/>
  <c r="Q33" a="1"/>
  <c r="Q33" s="1"/>
  <c r="P33" a="1"/>
  <c r="P33" s="1"/>
  <c r="AB33"/>
  <c r="T33"/>
  <c r="AD32"/>
  <c r="AA32" s="1" a="1"/>
  <c r="AA32" s="1"/>
  <c r="AI31"/>
  <c r="AN33"/>
  <c r="AO33" s="1"/>
  <c r="H33"/>
  <c r="AL33"/>
  <c r="AD33"/>
  <c r="AQ31"/>
  <c r="AA33" l="1" a="1"/>
  <c r="AA33" s="1"/>
  <c r="N33"/>
  <c r="Z33"/>
  <c r="V33"/>
  <c r="AF33"/>
  <c r="AR31"/>
  <c r="AS31" s="1"/>
  <c r="AF32"/>
  <c r="AC32"/>
  <c r="AG32"/>
  <c r="AH32"/>
  <c r="C34"/>
  <c r="BI33"/>
  <c r="I34" l="1"/>
  <c r="O34"/>
  <c r="AC33"/>
  <c r="AI32"/>
  <c r="AQ32" s="1"/>
  <c r="BL33"/>
  <c r="BJ33"/>
  <c r="BK33" s="1"/>
  <c r="F34"/>
  <c r="G34"/>
  <c r="AK34"/>
  <c r="AJ34"/>
  <c r="B34"/>
  <c r="J34" l="1"/>
  <c r="BX34" a="1"/>
  <c r="BX34" s="1"/>
  <c r="U34"/>
  <c r="K34"/>
  <c r="P34" a="1"/>
  <c r="P34" s="1"/>
  <c r="T34" s="1"/>
  <c r="Q34" a="1"/>
  <c r="Q34" s="1"/>
  <c r="AR32"/>
  <c r="AS32" s="1"/>
  <c r="AL34"/>
  <c r="BM33"/>
  <c r="BN33" s="1"/>
  <c r="H34"/>
  <c r="AN34"/>
  <c r="AO34" s="1"/>
  <c r="V34" l="1"/>
  <c r="AB34"/>
  <c r="W34"/>
  <c r="N34"/>
  <c r="AD34"/>
  <c r="AA34" s="1" a="1"/>
  <c r="AA34" s="1"/>
  <c r="AC34" s="1"/>
  <c r="AG33"/>
  <c r="AH33"/>
  <c r="C35"/>
  <c r="BI34"/>
  <c r="Z34" l="1"/>
  <c r="AF34"/>
  <c r="I35"/>
  <c r="O35"/>
  <c r="F35"/>
  <c r="G35"/>
  <c r="AK35"/>
  <c r="AJ35"/>
  <c r="B35"/>
  <c r="BJ34"/>
  <c r="BK34" s="1"/>
  <c r="BL34"/>
  <c r="AI33"/>
  <c r="J35" l="1"/>
  <c r="BX35" a="1"/>
  <c r="BX35" s="1"/>
  <c r="U35"/>
  <c r="K35"/>
  <c r="Q35" a="1"/>
  <c r="Q35" s="1"/>
  <c r="P35" a="1"/>
  <c r="P35" s="1"/>
  <c r="AL35"/>
  <c r="BM34"/>
  <c r="BN34" s="1"/>
  <c r="AN35"/>
  <c r="AO35" s="1"/>
  <c r="H35"/>
  <c r="AQ33"/>
  <c r="T35" l="1"/>
  <c r="AB35"/>
  <c r="V35"/>
  <c r="W35"/>
  <c r="AD35"/>
  <c r="AF35" s="1"/>
  <c r="N35"/>
  <c r="AR33"/>
  <c r="AS33" s="1"/>
  <c r="C36"/>
  <c r="BI35"/>
  <c r="AG34"/>
  <c r="AH34"/>
  <c r="Z35" l="1"/>
  <c r="AA35" a="1"/>
  <c r="AA35" s="1"/>
  <c r="AC35" s="1"/>
  <c r="O36"/>
  <c r="I36"/>
  <c r="AI34"/>
  <c r="AQ34" s="1"/>
  <c r="BJ35"/>
  <c r="BK35" s="1"/>
  <c r="BL35"/>
  <c r="F36"/>
  <c r="G36"/>
  <c r="AJ36"/>
  <c r="AK36"/>
  <c r="B36"/>
  <c r="P36" l="1" a="1"/>
  <c r="P36" s="1"/>
  <c r="Q36" a="1"/>
  <c r="Q36" s="1"/>
  <c r="J36"/>
  <c r="AD36" s="1"/>
  <c r="BX36" a="1"/>
  <c r="BX36" s="1"/>
  <c r="U36"/>
  <c r="K36"/>
  <c r="AR34"/>
  <c r="AS34" s="1"/>
  <c r="AN36"/>
  <c r="AO36" s="1"/>
  <c r="BM35"/>
  <c r="BN35" s="1"/>
  <c r="AL36"/>
  <c r="H36"/>
  <c r="V36" l="1"/>
  <c r="T36"/>
  <c r="W36"/>
  <c r="AA36" a="1"/>
  <c r="AA36" s="1"/>
  <c r="N36"/>
  <c r="AB36"/>
  <c r="AF36"/>
  <c r="AH35"/>
  <c r="AG35"/>
  <c r="C37"/>
  <c r="BI36"/>
  <c r="AC36" l="1"/>
  <c r="Z36"/>
  <c r="O37"/>
  <c r="I37"/>
  <c r="AI35"/>
  <c r="AQ35" s="1"/>
  <c r="F37"/>
  <c r="G37"/>
  <c r="B37"/>
  <c r="AJ37"/>
  <c r="AK37"/>
  <c r="BJ36"/>
  <c r="BK36" s="1"/>
  <c r="BL36"/>
  <c r="Q37" l="1" a="1"/>
  <c r="Q37" s="1"/>
  <c r="P37" a="1"/>
  <c r="P37" s="1"/>
  <c r="J37"/>
  <c r="BX37" a="1"/>
  <c r="BX37" s="1"/>
  <c r="U37"/>
  <c r="K37"/>
  <c r="AR35"/>
  <c r="AS35" s="1"/>
  <c r="AN37"/>
  <c r="AO37" s="1"/>
  <c r="AL37"/>
  <c r="H37"/>
  <c r="BM36"/>
  <c r="BN36" s="1"/>
  <c r="T37" l="1"/>
  <c r="V37"/>
  <c r="AB37"/>
  <c r="N37"/>
  <c r="AD37"/>
  <c r="AA37" s="1" a="1"/>
  <c r="AA37" s="1"/>
  <c r="W37"/>
  <c r="AH36"/>
  <c r="AG36"/>
  <c r="C38"/>
  <c r="BI37"/>
  <c r="Z37" l="1"/>
  <c r="I38"/>
  <c r="O38"/>
  <c r="AF37"/>
  <c r="AC37"/>
  <c r="BL37"/>
  <c r="BJ37"/>
  <c r="BK37" s="1"/>
  <c r="F38"/>
  <c r="G38"/>
  <c r="AK38"/>
  <c r="AJ38"/>
  <c r="B38"/>
  <c r="AI36"/>
  <c r="J38" l="1"/>
  <c r="BX38" a="1"/>
  <c r="BX38" s="1"/>
  <c r="U38"/>
  <c r="K38"/>
  <c r="P38" a="1"/>
  <c r="P38" s="1"/>
  <c r="AB38" s="1"/>
  <c r="Q38" a="1"/>
  <c r="Q38" s="1"/>
  <c r="AL38"/>
  <c r="BM37"/>
  <c r="BN37" s="1"/>
  <c r="H38"/>
  <c r="AQ36"/>
  <c r="AN38"/>
  <c r="AO38" s="1"/>
  <c r="T38" l="1"/>
  <c r="W38"/>
  <c r="N38"/>
  <c r="V38"/>
  <c r="AR36"/>
  <c r="AS36" s="1"/>
  <c r="AD38"/>
  <c r="AA38" s="1" a="1"/>
  <c r="AA38" s="1"/>
  <c r="C39"/>
  <c r="BI38"/>
  <c r="AH37"/>
  <c r="AG37"/>
  <c r="Z38" l="1"/>
  <c r="I39"/>
  <c r="O39"/>
  <c r="AF38"/>
  <c r="AC38"/>
  <c r="AI37"/>
  <c r="AQ37" s="1"/>
  <c r="BJ38"/>
  <c r="BK38" s="1"/>
  <c r="BL38"/>
  <c r="F39"/>
  <c r="G39"/>
  <c r="AK39"/>
  <c r="AJ39"/>
  <c r="B39"/>
  <c r="Q39" l="1" a="1"/>
  <c r="Q39" s="1"/>
  <c r="P39" a="1"/>
  <c r="P39" s="1"/>
  <c r="J39"/>
  <c r="BX39" a="1"/>
  <c r="BX39" s="1"/>
  <c r="U39"/>
  <c r="K39"/>
  <c r="AR37"/>
  <c r="AS37" s="1"/>
  <c r="AN39"/>
  <c r="AO39" s="1"/>
  <c r="BM38"/>
  <c r="BN38" s="1"/>
  <c r="AL39"/>
  <c r="H39"/>
  <c r="V39" l="1"/>
  <c r="T39"/>
  <c r="AB39"/>
  <c r="W39"/>
  <c r="N39"/>
  <c r="AD39"/>
  <c r="AA39" s="1" a="1"/>
  <c r="AA39" s="1"/>
  <c r="C40"/>
  <c r="BI39"/>
  <c r="AG38"/>
  <c r="AH38"/>
  <c r="Z39" l="1"/>
  <c r="O40"/>
  <c r="I40"/>
  <c r="AF39"/>
  <c r="AC39"/>
  <c r="AI38"/>
  <c r="AQ38" s="1"/>
  <c r="BJ39"/>
  <c r="BK39" s="1"/>
  <c r="BL39"/>
  <c r="B40"/>
  <c r="G40"/>
  <c r="AK40"/>
  <c r="AK41" s="1"/>
  <c r="AJ40"/>
  <c r="F40"/>
  <c r="P40" l="1" a="1"/>
  <c r="P40" s="1"/>
  <c r="P41" s="1"/>
  <c r="Q40" a="1"/>
  <c r="Q40" s="1"/>
  <c r="J40"/>
  <c r="BX40" a="1"/>
  <c r="BX40" s="1"/>
  <c r="U40"/>
  <c r="K40"/>
  <c r="AR38"/>
  <c r="AS38" s="1"/>
  <c r="H40"/>
  <c r="BI40" s="1"/>
  <c r="BL40" s="1"/>
  <c r="AN40"/>
  <c r="AN41" s="1"/>
  <c r="Q41"/>
  <c r="O41"/>
  <c r="AL40"/>
  <c r="AL41" s="1"/>
  <c r="P50" s="1"/>
  <c r="AJ41"/>
  <c r="BM39"/>
  <c r="BN39" s="1"/>
  <c r="W40" l="1"/>
  <c r="Z40" s="1"/>
  <c r="V40"/>
  <c r="N40"/>
  <c r="AB40"/>
  <c r="AB41" s="1"/>
  <c r="T40"/>
  <c r="T41" s="1"/>
  <c r="BJ40"/>
  <c r="BK40" s="1"/>
  <c r="AH39"/>
  <c r="AG39"/>
  <c r="AD40"/>
  <c r="AA40" s="1" a="1"/>
  <c r="AA40" s="1"/>
  <c r="I41"/>
  <c r="BM40"/>
  <c r="BN40" s="1"/>
  <c r="AO40"/>
  <c r="AO41" s="1"/>
  <c r="P52" s="1"/>
  <c r="AD41" l="1"/>
  <c r="AF40"/>
  <c r="AF41" s="1"/>
  <c r="P48" s="1"/>
  <c r="N41"/>
  <c r="AI39"/>
  <c r="AQ39" s="1"/>
  <c r="W41"/>
  <c r="P45" s="1"/>
  <c r="K41"/>
  <c r="AG40"/>
  <c r="AH40"/>
  <c r="AH41" s="1"/>
  <c r="V41"/>
  <c r="P44" s="1"/>
  <c r="J41"/>
  <c r="U41"/>
  <c r="P43" s="1"/>
  <c r="AR39" l="1"/>
  <c r="AS39" s="1"/>
  <c r="Z41"/>
  <c r="AC40"/>
  <c r="AA41"/>
  <c r="AI40"/>
  <c r="AI41" s="1"/>
  <c r="P49" s="1"/>
  <c r="AG41"/>
  <c r="AC41" l="1"/>
  <c r="P47" s="1"/>
  <c r="P46"/>
  <c r="AQ40"/>
  <c r="AQ41" s="1"/>
  <c r="P51" s="1"/>
  <c r="AR40" l="1"/>
  <c r="AR41" s="1"/>
  <c r="AS40" l="1"/>
  <c r="P53"/>
  <c r="AS41"/>
  <c r="P55" s="1"/>
</calcChain>
</file>

<file path=xl/sharedStrings.xml><?xml version="1.0" encoding="utf-8"?>
<sst xmlns="http://schemas.openxmlformats.org/spreadsheetml/2006/main" count="149" uniqueCount="81">
  <si>
    <t>BASIC</t>
  </si>
  <si>
    <t>DA</t>
  </si>
  <si>
    <t>HRA</t>
  </si>
  <si>
    <t>TOTAL</t>
  </si>
  <si>
    <t>SI</t>
  </si>
  <si>
    <t>Total</t>
  </si>
  <si>
    <t>1-</t>
  </si>
  <si>
    <t>2-</t>
  </si>
  <si>
    <t>3-</t>
  </si>
  <si>
    <t>4-</t>
  </si>
  <si>
    <t>Basic</t>
  </si>
  <si>
    <t>D.A.</t>
  </si>
  <si>
    <t>H.R.A.</t>
  </si>
  <si>
    <t>Total Allowances And Deuctions Summry</t>
  </si>
  <si>
    <t>Deductions</t>
  </si>
  <si>
    <t>Income Tax</t>
  </si>
  <si>
    <t>NET AMOUNT TO BE PAY</t>
  </si>
  <si>
    <t>Allowances (Difference)</t>
  </si>
  <si>
    <t>S. N0.</t>
  </si>
  <si>
    <t>MONTH</t>
  </si>
  <si>
    <t>INCOME TAX     (TDS)</t>
  </si>
  <si>
    <t>TOTAL DED.</t>
  </si>
  <si>
    <t>NET AMOUNT CASH PAYMENT (ARREAR)</t>
  </si>
  <si>
    <t>TO BE  After Fix Pay</t>
  </si>
  <si>
    <t>Before Fixation</t>
  </si>
  <si>
    <t>DIFF.</t>
  </si>
  <si>
    <t>ROP</t>
  </si>
  <si>
    <t>to</t>
  </si>
  <si>
    <t>Total Allowances</t>
  </si>
  <si>
    <t>Total Deductions</t>
  </si>
  <si>
    <t>Amount in words :-</t>
  </si>
  <si>
    <t>CMCoronaRelief</t>
  </si>
  <si>
    <r>
      <t xml:space="preserve">New Basic </t>
    </r>
    <r>
      <rPr>
        <sz val="18"/>
        <rFont val="Segoe UI Symbol"/>
      </rPr>
      <t>↠</t>
    </r>
  </si>
  <si>
    <t>CM Corona Relief</t>
  </si>
  <si>
    <t>कार्यालय:प्रधानाचार्य</t>
  </si>
  <si>
    <t>कार्मिक का नाम:-</t>
  </si>
  <si>
    <t>एम्प्लोयी आईडी:-</t>
  </si>
  <si>
    <t>सैलेरी एरियर अवधि:</t>
  </si>
  <si>
    <t>से</t>
  </si>
  <si>
    <t>हस्ताक्षर डीडीओ मय मुहर</t>
  </si>
  <si>
    <t>वेतन का अंतर</t>
  </si>
  <si>
    <t>CCA</t>
  </si>
  <si>
    <t>Other Allw.</t>
  </si>
  <si>
    <t>Cas.All.</t>
  </si>
  <si>
    <t>Type Of Employee</t>
  </si>
  <si>
    <t>Income Tax Rate</t>
  </si>
  <si>
    <t>Arear Type</t>
  </si>
  <si>
    <t xml:space="preserve">नोट:- सबसे पहले ऊपर उचित डेटा का चयन करें, तत्पश्चात इस शीट में केवल पिंक कलर में दिखाई देने वाले सेल्स में ही उचित एंट्रीज़ करें। खाली पंक्तियों को HIDE कर सकते हो। नीचे के मीनू से उचित डेटा को सिलैक्ट करें। </t>
  </si>
  <si>
    <t>पद:-</t>
  </si>
  <si>
    <t>GPF कटौती</t>
  </si>
  <si>
    <t>5-</t>
  </si>
  <si>
    <t>Employee Category</t>
  </si>
  <si>
    <t>State Service</t>
  </si>
  <si>
    <t>Subordinate</t>
  </si>
  <si>
    <t>Ministrial</t>
  </si>
  <si>
    <t>Fourth Grade</t>
  </si>
  <si>
    <r>
      <rPr>
        <b/>
        <sz val="18"/>
        <rFont val="Imprint MT Shadow"/>
      </rPr>
      <t>Prepared By:-</t>
    </r>
    <r>
      <rPr>
        <b/>
        <sz val="18"/>
        <color rgb="FFFFFF00"/>
        <rFont val="Imprint MT Shadow"/>
      </rPr>
      <t>Ummed Tarad (Teacher,GSSS Raimalwada)</t>
    </r>
    <r>
      <rPr>
        <b/>
        <sz val="18"/>
        <color rgb="FFFFFFFF"/>
        <rFont val="Imprint MT Shadow"/>
      </rPr>
      <t xml:space="preserve"> </t>
    </r>
    <r>
      <rPr>
        <b/>
        <sz val="18"/>
        <color rgb="FF0070C0"/>
        <rFont val="Imprint MT Shadow"/>
      </rPr>
      <t>Mob.No.-9166973141</t>
    </r>
    <r>
      <rPr>
        <b/>
        <sz val="18"/>
        <color rgb="FFFFFFFF"/>
        <rFont val="Imprint MT Shadow"/>
      </rPr>
      <t xml:space="preserve"> </t>
    </r>
    <r>
      <rPr>
        <b/>
        <sz val="18"/>
        <color rgb="FFFFFF00"/>
        <rFont val="Imprint MT Shadow"/>
      </rPr>
      <t>Email Add.-ummedtrdedu@gmail.com</t>
    </r>
  </si>
  <si>
    <t>…………………………………………………………….. …………………………………………………………</t>
  </si>
  <si>
    <t>राजकीय उच्च माध्यमिक विद्यालय …………………………………………</t>
  </si>
  <si>
    <t>New Basic</t>
  </si>
  <si>
    <t>RGHS</t>
  </si>
  <si>
    <t>After Fixation/Revise Pay/Revise DA or HRA</t>
  </si>
  <si>
    <t>Before Fixation/Revise Pay/Revise DA or HRA</t>
  </si>
  <si>
    <t>Employee Name</t>
  </si>
  <si>
    <t>Post</t>
  </si>
  <si>
    <t>Budget Head:-</t>
  </si>
  <si>
    <t>Bill Number:-</t>
  </si>
  <si>
    <t>Bill Date:-</t>
  </si>
  <si>
    <t>--------------------------------------------------------------------------------------------</t>
  </si>
  <si>
    <t>TV Number</t>
  </si>
  <si>
    <t>TV Date</t>
  </si>
  <si>
    <t>,</t>
  </si>
  <si>
    <t>Surrender Arear</t>
  </si>
  <si>
    <t>Surrender Diff.</t>
  </si>
  <si>
    <t>GOVT. SENIOR SECONDARY SCHOOL RAIMALWADA (JODHPUR)</t>
  </si>
  <si>
    <t>After Fixation/Revise Pay/Revise DA</t>
  </si>
  <si>
    <t>Before Fixation/Revise Pay/Revise DA</t>
  </si>
  <si>
    <t>GPF-2004</t>
  </si>
  <si>
    <t>Already Regular</t>
  </si>
  <si>
    <t>ACP Arrear</t>
  </si>
  <si>
    <t>GPF</t>
  </si>
</sst>
</file>

<file path=xl/styles.xml><?xml version="1.0" encoding="utf-8"?>
<styleSheet xmlns="http://schemas.openxmlformats.org/spreadsheetml/2006/main">
  <numFmts count="5">
    <numFmt numFmtId="164" formatCode="[$-409]d/mmm/yyyy;@"/>
    <numFmt numFmtId="165" formatCode="[$-409]dd/mmm/yy;@"/>
    <numFmt numFmtId="166" formatCode="[$-409]mmm/yy;@"/>
    <numFmt numFmtId="167" formatCode="[$-409]d/mmm/yy;@"/>
    <numFmt numFmtId="168" formatCode="[$-F800]dddd\,\ mmmm\ dd\,\ yyyy"/>
  </numFmts>
  <fonts count="60">
    <font>
      <sz val="10"/>
      <name val="Arial"/>
    </font>
    <font>
      <sz val="10"/>
      <name val="Arial"/>
    </font>
    <font>
      <b/>
      <sz val="18"/>
      <color rgb="FFFFFFFF"/>
      <name val="Imprint MT Shadow"/>
    </font>
    <font>
      <b/>
      <sz val="11"/>
      <name val="Cambria"/>
    </font>
    <font>
      <b/>
      <sz val="11"/>
      <color rgb="FFFFFFFF"/>
      <name val="Cambria"/>
    </font>
    <font>
      <b/>
      <sz val="10"/>
      <color rgb="FF002060"/>
      <name val="Cambria"/>
    </font>
    <font>
      <b/>
      <sz val="12"/>
      <color rgb="FF002060"/>
      <name val="Cambria"/>
    </font>
    <font>
      <b/>
      <sz val="11"/>
      <color rgb="FF002060"/>
      <name val="Cambria"/>
    </font>
    <font>
      <b/>
      <sz val="14"/>
      <color rgb="FFFFFFFF"/>
      <name val="Cambria"/>
    </font>
    <font>
      <b/>
      <sz val="14"/>
      <color rgb="FF002060"/>
      <name val="Cambria"/>
    </font>
    <font>
      <b/>
      <sz val="16"/>
      <color rgb="FFFFFFFF"/>
      <name val="Arial"/>
    </font>
    <font>
      <sz val="10"/>
      <name val="Arial"/>
    </font>
    <font>
      <b/>
      <sz val="20"/>
      <color rgb="FF000000"/>
      <name val="Cambria"/>
    </font>
    <font>
      <b/>
      <i/>
      <u/>
      <sz val="14"/>
      <color rgb="FF000000"/>
      <name val="Cambria"/>
    </font>
    <font>
      <sz val="12"/>
      <color rgb="FF000000"/>
      <name val="Cambria"/>
    </font>
    <font>
      <b/>
      <sz val="14"/>
      <name val="Cambria"/>
    </font>
    <font>
      <b/>
      <sz val="12"/>
      <name val="Cambria"/>
    </font>
    <font>
      <b/>
      <sz val="11"/>
      <name val="Calibri"/>
    </font>
    <font>
      <b/>
      <sz val="8"/>
      <name val="Calibri"/>
    </font>
    <font>
      <b/>
      <sz val="8"/>
      <name val="Cambria"/>
    </font>
    <font>
      <b/>
      <sz val="6"/>
      <name val="Calibri"/>
    </font>
    <font>
      <b/>
      <sz val="7"/>
      <name val="Calibri"/>
    </font>
    <font>
      <sz val="8"/>
      <name val="Calibri"/>
    </font>
    <font>
      <sz val="8"/>
      <name val="Arial"/>
    </font>
    <font>
      <sz val="18"/>
      <name val="Justus-Versalitas"/>
    </font>
    <font>
      <sz val="24"/>
      <name val="Justus-Versalitas"/>
    </font>
    <font>
      <b/>
      <sz val="16"/>
      <color rgb="FFC00000"/>
      <name val="Cambria"/>
    </font>
    <font>
      <b/>
      <sz val="24"/>
      <name val="Calibri"/>
    </font>
    <font>
      <b/>
      <sz val="10"/>
      <name val="Calibri"/>
    </font>
    <font>
      <sz val="12"/>
      <name val="Cambria"/>
    </font>
    <font>
      <b/>
      <sz val="9"/>
      <name val="Cambria"/>
    </font>
    <font>
      <sz val="9"/>
      <name val="Arial"/>
    </font>
    <font>
      <b/>
      <sz val="10"/>
      <name val="Cambria"/>
    </font>
    <font>
      <sz val="18"/>
      <name val="Segoe UI Symbol"/>
    </font>
    <font>
      <b/>
      <sz val="18"/>
      <name val="Imprint MT Shadow"/>
    </font>
    <font>
      <b/>
      <sz val="18"/>
      <color rgb="FFFFFF00"/>
      <name val="Imprint MT Shadow"/>
    </font>
    <font>
      <b/>
      <sz val="18"/>
      <color rgb="FF0070C0"/>
      <name val="Imprint MT Shadow"/>
    </font>
    <font>
      <b/>
      <sz val="11"/>
      <color theme="0"/>
      <name val="Arial"/>
      <family val="2"/>
    </font>
    <font>
      <b/>
      <sz val="18"/>
      <color rgb="FF7030A0"/>
      <name val="Arial"/>
      <family val="2"/>
    </font>
    <font>
      <sz val="8"/>
      <name val="Calibri"/>
      <family val="2"/>
    </font>
    <font>
      <b/>
      <sz val="8"/>
      <name val="Calibri"/>
      <family val="2"/>
    </font>
    <font>
      <b/>
      <sz val="9"/>
      <name val="Cambria"/>
      <family val="1"/>
    </font>
    <font>
      <b/>
      <i/>
      <u/>
      <sz val="14"/>
      <color rgb="FF000000"/>
      <name val="Cambria"/>
      <family val="1"/>
    </font>
    <font>
      <b/>
      <sz val="14"/>
      <name val="Cambria"/>
      <family val="1"/>
    </font>
    <font>
      <b/>
      <sz val="9"/>
      <name val="Calibri"/>
      <family val="2"/>
    </font>
    <font>
      <b/>
      <sz val="12"/>
      <name val="Arial"/>
      <family val="2"/>
    </font>
    <font>
      <b/>
      <sz val="12"/>
      <name val="Cambria"/>
      <family val="1"/>
    </font>
    <font>
      <b/>
      <sz val="12"/>
      <color rgb="FFFF0000"/>
      <name val="Cambria"/>
      <family val="1"/>
    </font>
    <font>
      <sz val="10"/>
      <name val="Arial"/>
      <family val="2"/>
    </font>
    <font>
      <b/>
      <sz val="6"/>
      <name val="Calibri"/>
      <family val="2"/>
    </font>
    <font>
      <b/>
      <sz val="20"/>
      <color rgb="FF000000"/>
      <name val="Cambria"/>
      <family val="1"/>
    </font>
    <font>
      <b/>
      <sz val="24"/>
      <color rgb="FF000000"/>
      <name val="Cambria"/>
      <family val="1"/>
    </font>
    <font>
      <b/>
      <sz val="18"/>
      <color rgb="FFFFFFFF"/>
      <name val="Imprint MT Shadow"/>
      <family val="5"/>
    </font>
    <font>
      <b/>
      <sz val="14"/>
      <name val="Calibri"/>
      <family val="2"/>
    </font>
    <font>
      <sz val="14"/>
      <name val="Calibri"/>
      <family val="2"/>
    </font>
    <font>
      <sz val="14"/>
      <name val="Cambria"/>
      <family val="1"/>
    </font>
    <font>
      <b/>
      <sz val="14"/>
      <color rgb="FFFF0000"/>
      <name val="Cambria"/>
      <family val="1"/>
    </font>
    <font>
      <sz val="14"/>
      <name val="Arial"/>
      <family val="2"/>
    </font>
    <font>
      <sz val="6"/>
      <name val="Calibri"/>
      <family val="2"/>
    </font>
    <font>
      <b/>
      <sz val="5"/>
      <name val="Calibri"/>
      <family val="2"/>
    </font>
  </fonts>
  <fills count="12">
    <fill>
      <patternFill patternType="none"/>
    </fill>
    <fill>
      <patternFill patternType="gray125"/>
    </fill>
    <fill>
      <patternFill patternType="solid">
        <fgColor rgb="FFFF0000"/>
        <bgColor indexed="64"/>
      </patternFill>
    </fill>
    <fill>
      <patternFill patternType="solid">
        <fgColor rgb="FF000000"/>
        <bgColor indexed="64"/>
      </patternFill>
    </fill>
    <fill>
      <patternFill patternType="solid">
        <fgColor rgb="FFE6B9B8"/>
        <bgColor indexed="64"/>
      </patternFill>
    </fill>
    <fill>
      <patternFill patternType="solid">
        <fgColor rgb="FFF2F2F2"/>
        <bgColor indexed="64"/>
      </patternFill>
    </fill>
    <fill>
      <patternFill patternType="solid">
        <fgColor rgb="FFF2DCDB"/>
        <bgColor indexed="64"/>
      </patternFill>
    </fill>
    <fill>
      <patternFill patternType="solid">
        <fgColor rgb="FFFFFFFF"/>
        <bgColor indexed="64"/>
      </patternFill>
    </fill>
    <fill>
      <patternFill patternType="solid">
        <fgColor rgb="FFD8D8D8"/>
        <bgColor indexed="64"/>
      </patternFill>
    </fill>
    <fill>
      <patternFill patternType="solid">
        <fgColor theme="1"/>
        <bgColor indexed="64"/>
      </patternFill>
    </fill>
    <fill>
      <patternFill patternType="solid">
        <fgColor theme="5" tint="0.79998168889431442"/>
        <bgColor indexed="64"/>
      </patternFill>
    </fill>
    <fill>
      <patternFill patternType="solid">
        <fgColor theme="0"/>
        <bgColor indexed="64"/>
      </patternFill>
    </fill>
  </fills>
  <borders count="89">
    <border>
      <left/>
      <right/>
      <top/>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medium">
        <color indexed="64"/>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thin">
        <color indexed="64"/>
      </left>
      <right/>
      <top/>
      <bottom style="hair">
        <color indexed="64"/>
      </bottom>
      <diagonal/>
    </border>
    <border>
      <left/>
      <right style="medium">
        <color indexed="64"/>
      </right>
      <top/>
      <bottom style="hair">
        <color indexed="64"/>
      </bottom>
      <diagonal/>
    </border>
    <border>
      <left/>
      <right/>
      <top/>
      <bottom style="hair">
        <color indexed="64"/>
      </bottom>
      <diagonal/>
    </border>
    <border>
      <left style="medium">
        <color indexed="64"/>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style="medium">
        <color indexed="64"/>
      </right>
      <top/>
      <bottom style="hair">
        <color indexed="64"/>
      </bottom>
      <diagonal/>
    </border>
    <border>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hair">
        <color indexed="64"/>
      </left>
      <right/>
      <top style="hair">
        <color indexed="64"/>
      </top>
      <bottom/>
      <diagonal/>
    </border>
    <border>
      <left/>
      <right style="medium">
        <color indexed="64"/>
      </right>
      <top style="hair">
        <color indexed="64"/>
      </top>
      <bottom/>
      <diagonal/>
    </border>
    <border>
      <left/>
      <right/>
      <top style="hair">
        <color indexed="64"/>
      </top>
      <bottom style="thin">
        <color indexed="64"/>
      </bottom>
      <diagonal/>
    </border>
    <border>
      <left style="medium">
        <color indexed="64"/>
      </left>
      <right style="thin">
        <color indexed="64"/>
      </right>
      <top style="hair">
        <color indexed="64"/>
      </top>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hair">
        <color indexed="64"/>
      </left>
      <right/>
      <top/>
      <bottom style="hair">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diagonal/>
    </border>
    <border>
      <left/>
      <right style="medium">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thin">
        <color indexed="64"/>
      </bottom>
      <diagonal/>
    </border>
    <border>
      <left style="thin">
        <color indexed="64"/>
      </left>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s>
  <cellStyleXfs count="1">
    <xf numFmtId="0" fontId="0" fillId="0" borderId="0">
      <alignment vertical="center"/>
    </xf>
  </cellStyleXfs>
  <cellXfs count="500">
    <xf numFmtId="0" fontId="0" fillId="0" borderId="0" xfId="0">
      <alignment vertical="center"/>
    </xf>
    <xf numFmtId="0" fontId="1" fillId="0" borderId="0" xfId="0" applyFont="1" applyAlignment="1" applyProtection="1">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vertical="center"/>
      <protection hidden="1"/>
    </xf>
    <xf numFmtId="0" fontId="1" fillId="2" borderId="0" xfId="0" applyFont="1" applyFill="1" applyAlignment="1" applyProtection="1">
      <protection hidden="1"/>
    </xf>
    <xf numFmtId="0" fontId="3" fillId="0" borderId="0" xfId="0" applyFont="1" applyProtection="1">
      <alignment vertical="center"/>
      <protection hidden="1"/>
    </xf>
    <xf numFmtId="0" fontId="3" fillId="2" borderId="0" xfId="0" applyFont="1" applyFill="1" applyProtection="1">
      <alignment vertical="center"/>
      <protection hidden="1"/>
    </xf>
    <xf numFmtId="0" fontId="3" fillId="0" borderId="0" xfId="0" applyFont="1" applyAlignment="1" applyProtection="1">
      <alignment horizontal="center" vertical="center"/>
      <protection hidden="1"/>
    </xf>
    <xf numFmtId="9" fontId="3" fillId="0" borderId="0" xfId="0" applyNumberFormat="1" applyFont="1" applyProtection="1">
      <alignment vertical="center"/>
      <protection hidden="1"/>
    </xf>
    <xf numFmtId="0" fontId="1" fillId="2" borderId="0" xfId="0" applyFont="1" applyFill="1" applyAlignment="1" applyProtection="1">
      <alignment horizontal="center"/>
      <protection hidden="1"/>
    </xf>
    <xf numFmtId="9" fontId="1" fillId="0" borderId="0" xfId="0" applyNumberFormat="1" applyFont="1" applyAlignment="1" applyProtection="1">
      <protection hidden="1"/>
    </xf>
    <xf numFmtId="0" fontId="11" fillId="0" borderId="0" xfId="0" applyFont="1" applyAlignment="1" applyProtection="1">
      <protection hidden="1"/>
    </xf>
    <xf numFmtId="0" fontId="1" fillId="2" borderId="8" xfId="0" applyFont="1" applyFill="1" applyBorder="1" applyAlignment="1" applyProtection="1">
      <protection hidden="1"/>
    </xf>
    <xf numFmtId="0" fontId="18" fillId="0" borderId="0" xfId="0" applyFont="1" applyBorder="1" applyAlignment="1" applyProtection="1">
      <alignment horizontal="center" vertical="center" textRotation="90" wrapText="1"/>
      <protection hidden="1"/>
    </xf>
    <xf numFmtId="0" fontId="18" fillId="0" borderId="19" xfId="0" applyFont="1" applyBorder="1" applyAlignment="1" applyProtection="1">
      <alignment vertical="center" wrapText="1"/>
      <protection hidden="1"/>
    </xf>
    <xf numFmtId="0" fontId="18" fillId="0" borderId="19" xfId="0" applyFont="1" applyBorder="1" applyAlignment="1" applyProtection="1">
      <alignment horizontal="center" vertical="center" wrapText="1"/>
      <protection hidden="1"/>
    </xf>
    <xf numFmtId="166" fontId="22" fillId="7" borderId="7" xfId="0" applyNumberFormat="1" applyFont="1" applyFill="1" applyBorder="1" applyAlignment="1" applyProtection="1">
      <alignment horizontal="center" vertical="center" wrapText="1"/>
      <protection hidden="1"/>
    </xf>
    <xf numFmtId="0" fontId="22" fillId="7" borderId="30" xfId="0" applyFont="1" applyFill="1" applyBorder="1" applyAlignment="1" applyProtection="1">
      <alignment horizontal="center" vertical="center"/>
      <protection hidden="1"/>
    </xf>
    <xf numFmtId="0" fontId="1" fillId="0" borderId="0" xfId="0" applyFont="1" applyAlignment="1" applyProtection="1">
      <alignment horizontal="center" vertical="center"/>
      <protection hidden="1"/>
    </xf>
    <xf numFmtId="0" fontId="22" fillId="7" borderId="38" xfId="0" applyFont="1" applyFill="1" applyBorder="1" applyAlignment="1" applyProtection="1">
      <alignment horizontal="center" vertical="center"/>
      <protection hidden="1"/>
    </xf>
    <xf numFmtId="17" fontId="22" fillId="7" borderId="49" xfId="0" applyNumberFormat="1" applyFont="1" applyFill="1" applyBorder="1" applyAlignment="1" applyProtection="1">
      <alignment horizontal="center" vertical="center"/>
      <protection hidden="1"/>
    </xf>
    <xf numFmtId="0" fontId="22" fillId="7" borderId="50" xfId="0" applyFont="1" applyFill="1" applyBorder="1" applyAlignment="1" applyProtection="1">
      <alignment horizontal="center" vertical="center"/>
      <protection hidden="1"/>
    </xf>
    <xf numFmtId="166" fontId="18" fillId="7" borderId="59" xfId="0" applyNumberFormat="1" applyFont="1" applyFill="1" applyBorder="1" applyAlignment="1" applyProtection="1">
      <alignment vertical="center" wrapText="1"/>
      <protection hidden="1"/>
    </xf>
    <xf numFmtId="166" fontId="18" fillId="7" borderId="60" xfId="0" applyNumberFormat="1" applyFont="1" applyFill="1" applyBorder="1" applyAlignment="1" applyProtection="1">
      <alignment horizontal="center" vertical="center" wrapText="1"/>
      <protection hidden="1"/>
    </xf>
    <xf numFmtId="0" fontId="18" fillId="7" borderId="61" xfId="0" applyFont="1" applyFill="1" applyBorder="1" applyAlignment="1" applyProtection="1">
      <alignment horizontal="center" vertical="center"/>
      <protection hidden="1"/>
    </xf>
    <xf numFmtId="1" fontId="18" fillId="7" borderId="44" xfId="0" applyNumberFormat="1" applyFont="1" applyFill="1" applyBorder="1" applyAlignment="1" applyProtection="1">
      <alignment horizontal="center" vertical="center"/>
      <protection hidden="1"/>
    </xf>
    <xf numFmtId="1" fontId="18" fillId="7" borderId="45" xfId="0" applyNumberFormat="1" applyFont="1" applyFill="1" applyBorder="1" applyAlignment="1" applyProtection="1">
      <alignment horizontal="center" vertical="center"/>
      <protection hidden="1"/>
    </xf>
    <xf numFmtId="1" fontId="18" fillId="7" borderId="46" xfId="0" applyNumberFormat="1" applyFont="1" applyFill="1" applyBorder="1" applyAlignment="1" applyProtection="1">
      <alignment horizontal="center" vertical="center"/>
      <protection hidden="1"/>
    </xf>
    <xf numFmtId="166" fontId="1" fillId="0" borderId="0" xfId="0" applyNumberFormat="1" applyFont="1" applyAlignment="1" applyProtection="1">
      <protection hidden="1"/>
    </xf>
    <xf numFmtId="0" fontId="22" fillId="7" borderId="58" xfId="0" applyFont="1" applyFill="1" applyBorder="1" applyAlignment="1" applyProtection="1">
      <alignment horizontal="center" vertical="center"/>
      <protection hidden="1"/>
    </xf>
    <xf numFmtId="0" fontId="22" fillId="7" borderId="61" xfId="0" applyFont="1" applyFill="1" applyBorder="1" applyAlignment="1" applyProtection="1">
      <alignment horizontal="center" vertical="center"/>
      <protection hidden="1"/>
    </xf>
    <xf numFmtId="1" fontId="22" fillId="7" borderId="45" xfId="0" applyNumberFormat="1" applyFont="1" applyFill="1" applyBorder="1" applyAlignment="1" applyProtection="1">
      <alignment horizontal="center" vertical="center"/>
      <protection hidden="1"/>
    </xf>
    <xf numFmtId="1" fontId="22" fillId="7" borderId="59" xfId="0" applyNumberFormat="1" applyFont="1" applyFill="1" applyBorder="1" applyAlignment="1" applyProtection="1">
      <alignment horizontal="center" vertical="center"/>
      <protection hidden="1"/>
    </xf>
    <xf numFmtId="1" fontId="22" fillId="7" borderId="62" xfId="0" applyNumberFormat="1" applyFont="1" applyFill="1" applyBorder="1" applyAlignment="1" applyProtection="1">
      <alignment horizontal="center" vertical="center"/>
      <protection locked="0" hidden="1"/>
    </xf>
    <xf numFmtId="1" fontId="22" fillId="7" borderId="45" xfId="0" applyNumberFormat="1" applyFont="1" applyFill="1" applyBorder="1" applyAlignment="1" applyProtection="1">
      <alignment horizontal="center" vertical="center"/>
      <protection locked="0" hidden="1"/>
    </xf>
    <xf numFmtId="1" fontId="22" fillId="7" borderId="59" xfId="0" applyNumberFormat="1" applyFont="1" applyFill="1" applyBorder="1" applyAlignment="1" applyProtection="1">
      <alignment horizontal="center" vertical="center"/>
      <protection locked="0" hidden="1"/>
    </xf>
    <xf numFmtId="1" fontId="22" fillId="7" borderId="44" xfId="0" applyNumberFormat="1" applyFont="1" applyFill="1" applyBorder="1" applyAlignment="1" applyProtection="1">
      <alignment horizontal="center" vertical="center"/>
      <protection hidden="1"/>
    </xf>
    <xf numFmtId="1" fontId="22" fillId="7" borderId="18" xfId="0" applyNumberFormat="1" applyFont="1" applyFill="1" applyBorder="1" applyAlignment="1" applyProtection="1">
      <alignment horizontal="center" vertical="center"/>
      <protection locked="0" hidden="1"/>
    </xf>
    <xf numFmtId="1" fontId="18" fillId="7" borderId="59" xfId="0" applyNumberFormat="1" applyFont="1" applyFill="1" applyBorder="1" applyAlignment="1" applyProtection="1">
      <alignment horizontal="center" vertical="center"/>
      <protection hidden="1"/>
    </xf>
    <xf numFmtId="1" fontId="22" fillId="7" borderId="44" xfId="0" applyNumberFormat="1" applyFont="1" applyFill="1" applyBorder="1" applyAlignment="1" applyProtection="1">
      <alignment horizontal="center" vertical="center"/>
      <protection locked="0" hidden="1"/>
    </xf>
    <xf numFmtId="1" fontId="22" fillId="7" borderId="21" xfId="0" applyNumberFormat="1" applyFont="1" applyFill="1" applyBorder="1" applyAlignment="1" applyProtection="1">
      <alignment horizontal="center" vertical="center"/>
      <protection locked="0" hidden="1"/>
    </xf>
    <xf numFmtId="1" fontId="18" fillId="7" borderId="60" xfId="0" applyNumberFormat="1" applyFont="1" applyFill="1" applyBorder="1" applyAlignment="1" applyProtection="1">
      <alignment horizontal="center" vertical="center"/>
      <protection locked="0" hidden="1"/>
    </xf>
    <xf numFmtId="1" fontId="22" fillId="7" borderId="58" xfId="0" applyNumberFormat="1" applyFont="1" applyFill="1" applyBorder="1" applyAlignment="1" applyProtection="1">
      <alignment horizontal="center" vertical="center"/>
      <protection locked="0" hidden="1"/>
    </xf>
    <xf numFmtId="1" fontId="18" fillId="7" borderId="60" xfId="0" applyNumberFormat="1" applyFont="1" applyFill="1" applyBorder="1" applyAlignment="1" applyProtection="1">
      <alignment horizontal="center" vertical="center"/>
      <protection hidden="1"/>
    </xf>
    <xf numFmtId="0" fontId="1" fillId="0" borderId="0" xfId="0" applyFont="1" applyAlignment="1" applyProtection="1">
      <alignment horizontal="center"/>
      <protection hidden="1"/>
    </xf>
    <xf numFmtId="0" fontId="1" fillId="0" borderId="0" xfId="0" applyFont="1" applyAlignment="1" applyProtection="1">
      <alignment horizontal="center"/>
      <protection hidden="1"/>
    </xf>
    <xf numFmtId="1" fontId="22" fillId="7" borderId="21" xfId="0" applyNumberFormat="1" applyFont="1" applyFill="1" applyBorder="1" applyAlignment="1" applyProtection="1">
      <alignment horizontal="center" vertical="center"/>
      <protection hidden="1"/>
    </xf>
    <xf numFmtId="1" fontId="22" fillId="7" borderId="19" xfId="0" applyNumberFormat="1" applyFont="1" applyFill="1" applyBorder="1" applyAlignment="1" applyProtection="1">
      <alignment horizontal="center" vertical="center"/>
      <protection hidden="1"/>
    </xf>
    <xf numFmtId="1" fontId="22" fillId="7" borderId="66" xfId="0" applyNumberFormat="1" applyFont="1" applyFill="1" applyBorder="1" applyAlignment="1" applyProtection="1">
      <alignment horizontal="center" vertical="center"/>
      <protection hidden="1"/>
    </xf>
    <xf numFmtId="1" fontId="18" fillId="7" borderId="20" xfId="0" applyNumberFormat="1" applyFont="1" applyFill="1" applyBorder="1" applyAlignment="1" applyProtection="1">
      <alignment horizontal="center" vertical="center"/>
      <protection hidden="1"/>
    </xf>
    <xf numFmtId="1" fontId="22" fillId="7" borderId="66" xfId="0" applyNumberFormat="1" applyFont="1" applyFill="1" applyBorder="1" applyAlignment="1" applyProtection="1">
      <alignment horizontal="center" vertical="center"/>
      <protection locked="0" hidden="1"/>
    </xf>
    <xf numFmtId="1" fontId="18" fillId="7" borderId="66" xfId="0" applyNumberFormat="1" applyFont="1" applyFill="1" applyBorder="1" applyAlignment="1" applyProtection="1">
      <alignment horizontal="center" vertical="center"/>
      <protection hidden="1"/>
    </xf>
    <xf numFmtId="1" fontId="18" fillId="7" borderId="65" xfId="0" applyNumberFormat="1" applyFont="1" applyFill="1" applyBorder="1" applyAlignment="1" applyProtection="1">
      <alignment horizontal="center" vertical="center"/>
      <protection locked="0" hidden="1"/>
    </xf>
    <xf numFmtId="0" fontId="26" fillId="2" borderId="0" xfId="0" applyFont="1" applyFill="1" applyBorder="1" applyAlignment="1" applyProtection="1">
      <alignment vertical="top" wrapText="1"/>
      <protection hidden="1"/>
    </xf>
    <xf numFmtId="0" fontId="22" fillId="7" borderId="47" xfId="0" applyFont="1" applyFill="1" applyBorder="1" applyAlignment="1" applyProtection="1">
      <alignment horizontal="center" vertical="center"/>
      <protection hidden="1"/>
    </xf>
    <xf numFmtId="0" fontId="22" fillId="7" borderId="64" xfId="0" applyFont="1" applyFill="1" applyBorder="1" applyAlignment="1" applyProtection="1">
      <alignment horizontal="center" vertical="center"/>
      <protection hidden="1"/>
    </xf>
    <xf numFmtId="1" fontId="18" fillId="7" borderId="57" xfId="0" applyNumberFormat="1" applyFont="1" applyFill="1" applyBorder="1" applyAlignment="1" applyProtection="1">
      <alignment horizontal="center" vertical="center"/>
      <protection hidden="1"/>
    </xf>
    <xf numFmtId="1" fontId="22" fillId="7" borderId="69" xfId="0" applyNumberFormat="1" applyFont="1" applyFill="1" applyBorder="1" applyAlignment="1" applyProtection="1">
      <alignment horizontal="center" vertical="center"/>
      <protection locked="0" hidden="1"/>
    </xf>
    <xf numFmtId="1" fontId="22" fillId="7" borderId="56" xfId="0" applyNumberFormat="1" applyFont="1" applyFill="1" applyBorder="1" applyAlignment="1" applyProtection="1">
      <alignment horizontal="center" vertical="center"/>
      <protection locked="0" hidden="1"/>
    </xf>
    <xf numFmtId="1" fontId="18" fillId="7" borderId="68" xfId="0" applyNumberFormat="1" applyFont="1" applyFill="1" applyBorder="1" applyAlignment="1" applyProtection="1">
      <alignment horizontal="center" vertical="center"/>
      <protection hidden="1"/>
    </xf>
    <xf numFmtId="1" fontId="22" fillId="7" borderId="55" xfId="0" applyNumberFormat="1" applyFont="1" applyFill="1" applyBorder="1" applyAlignment="1" applyProtection="1">
      <alignment horizontal="center" vertical="center"/>
      <protection locked="0" hidden="1"/>
    </xf>
    <xf numFmtId="1" fontId="22" fillId="7" borderId="47" xfId="0" applyNumberFormat="1" applyFont="1" applyFill="1" applyBorder="1" applyAlignment="1" applyProtection="1">
      <alignment horizontal="center" vertical="center"/>
      <protection locked="0" hidden="1"/>
    </xf>
    <xf numFmtId="1" fontId="18" fillId="7" borderId="43" xfId="0" applyNumberFormat="1" applyFont="1" applyFill="1" applyBorder="1" applyAlignment="1" applyProtection="1">
      <alignment horizontal="center" vertical="center"/>
      <protection hidden="1"/>
    </xf>
    <xf numFmtId="1" fontId="22" fillId="7" borderId="42" xfId="0" applyNumberFormat="1" applyFont="1" applyFill="1" applyBorder="1" applyAlignment="1" applyProtection="1">
      <alignment horizontal="center" vertical="center"/>
      <protection locked="0" hidden="1"/>
    </xf>
    <xf numFmtId="1" fontId="18" fillId="7" borderId="71" xfId="0" applyNumberFormat="1" applyFont="1" applyFill="1" applyBorder="1" applyAlignment="1" applyProtection="1">
      <alignment horizontal="center" vertical="center"/>
      <protection hidden="1"/>
    </xf>
    <xf numFmtId="0" fontId="26" fillId="2" borderId="8" xfId="0" applyFont="1" applyFill="1" applyBorder="1" applyAlignment="1" applyProtection="1">
      <alignment vertical="top" wrapText="1"/>
      <protection hidden="1"/>
    </xf>
    <xf numFmtId="0" fontId="30" fillId="0" borderId="55" xfId="0" applyFont="1" applyBorder="1" applyAlignment="1" applyProtection="1">
      <alignment horizontal="right" vertical="center"/>
      <protection hidden="1"/>
    </xf>
    <xf numFmtId="0" fontId="30" fillId="0" borderId="18" xfId="0" applyFont="1" applyBorder="1" applyAlignment="1" applyProtection="1">
      <alignment horizontal="center" vertical="center" textRotation="90" wrapText="1"/>
      <protection hidden="1"/>
    </xf>
    <xf numFmtId="0" fontId="30" fillId="0" borderId="21" xfId="0" applyFont="1" applyBorder="1" applyAlignment="1" applyProtection="1">
      <alignment horizontal="right" vertical="center"/>
      <protection hidden="1"/>
    </xf>
    <xf numFmtId="0" fontId="30" fillId="0" borderId="42" xfId="0" applyFont="1" applyBorder="1" applyAlignment="1" applyProtection="1">
      <alignment horizontal="center" vertical="center" textRotation="90" wrapText="1"/>
      <protection hidden="1"/>
    </xf>
    <xf numFmtId="0" fontId="30" fillId="0" borderId="44" xfId="0" applyFont="1" applyBorder="1" applyAlignment="1" applyProtection="1">
      <alignment horizontal="right" vertical="center"/>
      <protection hidden="1"/>
    </xf>
    <xf numFmtId="0" fontId="30" fillId="0" borderId="62" xfId="0" applyFont="1" applyBorder="1" applyAlignment="1" applyProtection="1">
      <alignment horizontal="center" vertical="center" textRotation="90" wrapText="1"/>
      <protection hidden="1"/>
    </xf>
    <xf numFmtId="0" fontId="30" fillId="0" borderId="18" xfId="0" applyFont="1" applyBorder="1" applyAlignment="1" applyProtection="1">
      <alignment horizontal="center" vertical="center" textRotation="90"/>
      <protection hidden="1"/>
    </xf>
    <xf numFmtId="0" fontId="30" fillId="0" borderId="42" xfId="0" applyFont="1" applyBorder="1" applyAlignment="1" applyProtection="1">
      <alignment horizontal="center" vertical="center" textRotation="90"/>
      <protection hidden="1"/>
    </xf>
    <xf numFmtId="0" fontId="30" fillId="0" borderId="35" xfId="0" applyFont="1" applyBorder="1" applyAlignment="1" applyProtection="1">
      <alignment horizontal="right" vertical="center"/>
      <protection hidden="1"/>
    </xf>
    <xf numFmtId="0" fontId="31" fillId="0" borderId="44" xfId="0" applyFont="1" applyBorder="1" applyAlignment="1" applyProtection="1">
      <alignment horizontal="center" vertical="center"/>
      <protection hidden="1"/>
    </xf>
    <xf numFmtId="0" fontId="30" fillId="0" borderId="62" xfId="0" applyFont="1" applyBorder="1" applyAlignment="1" applyProtection="1">
      <alignment horizontal="center" vertical="center" textRotation="90"/>
      <protection hidden="1"/>
    </xf>
    <xf numFmtId="0" fontId="15" fillId="8" borderId="1" xfId="0" applyFont="1" applyFill="1" applyBorder="1" applyAlignment="1" applyProtection="1">
      <alignment horizontal="center" vertical="center"/>
      <protection hidden="1"/>
    </xf>
    <xf numFmtId="17" fontId="1" fillId="0" borderId="0" xfId="0" applyNumberFormat="1" applyFont="1" applyAlignment="1" applyProtection="1">
      <protection hidden="1"/>
    </xf>
    <xf numFmtId="14" fontId="1" fillId="0" borderId="0" xfId="0" applyNumberFormat="1" applyFont="1" applyAlignment="1" applyProtection="1">
      <alignment horizontal="center" vertical="center"/>
      <protection hidden="1"/>
    </xf>
    <xf numFmtId="1" fontId="39" fillId="11" borderId="44" xfId="0" applyNumberFormat="1" applyFont="1" applyFill="1" applyBorder="1" applyAlignment="1" applyProtection="1">
      <alignment horizontal="center" vertical="center"/>
      <protection locked="0"/>
    </xf>
    <xf numFmtId="1" fontId="18" fillId="7" borderId="47" xfId="0" applyNumberFormat="1" applyFont="1" applyFill="1" applyBorder="1" applyAlignment="1" applyProtection="1">
      <alignment horizontal="center" vertical="center"/>
      <protection locked="0" hidden="1"/>
    </xf>
    <xf numFmtId="1" fontId="18" fillId="7" borderId="67" xfId="0" applyNumberFormat="1" applyFont="1" applyFill="1" applyBorder="1" applyAlignment="1" applyProtection="1">
      <alignment horizontal="center" vertical="center"/>
      <protection locked="0" hidden="1"/>
    </xf>
    <xf numFmtId="1" fontId="28" fillId="8" borderId="84" xfId="0" applyNumberFormat="1" applyFont="1" applyFill="1" applyBorder="1" applyAlignment="1" applyProtection="1">
      <alignment horizontal="center" vertical="center" textRotation="90"/>
      <protection locked="0" hidden="1"/>
    </xf>
    <xf numFmtId="1" fontId="28" fillId="8" borderId="86" xfId="0" applyNumberFormat="1" applyFont="1" applyFill="1" applyBorder="1" applyAlignment="1" applyProtection="1">
      <alignment horizontal="center" vertical="center" textRotation="90"/>
      <protection locked="0" hidden="1"/>
    </xf>
    <xf numFmtId="1" fontId="28" fillId="8" borderId="87" xfId="0" applyNumberFormat="1" applyFont="1" applyFill="1" applyBorder="1" applyAlignment="1" applyProtection="1">
      <alignment horizontal="center" vertical="center" textRotation="90"/>
      <protection locked="0" hidden="1"/>
    </xf>
    <xf numFmtId="1" fontId="28" fillId="8" borderId="85" xfId="0" applyNumberFormat="1" applyFont="1" applyFill="1" applyBorder="1" applyAlignment="1" applyProtection="1">
      <alignment horizontal="center" vertical="center" textRotation="90"/>
      <protection locked="0" hidden="1"/>
    </xf>
    <xf numFmtId="1" fontId="17" fillId="8" borderId="85" xfId="0" applyNumberFormat="1" applyFont="1" applyFill="1" applyBorder="1" applyAlignment="1" applyProtection="1">
      <alignment horizontal="center" vertical="center" textRotation="90"/>
      <protection locked="0" hidden="1"/>
    </xf>
    <xf numFmtId="1" fontId="28" fillId="8" borderId="81" xfId="0" applyNumberFormat="1" applyFont="1" applyFill="1" applyBorder="1" applyAlignment="1" applyProtection="1">
      <alignment horizontal="center" vertical="center" textRotation="90"/>
      <protection locked="0" hidden="1"/>
    </xf>
    <xf numFmtId="1" fontId="17" fillId="8" borderId="81" xfId="0" applyNumberFormat="1" applyFont="1" applyFill="1" applyBorder="1" applyAlignment="1" applyProtection="1">
      <alignment horizontal="center" vertical="center" textRotation="90"/>
      <protection locked="0" hidden="1"/>
    </xf>
    <xf numFmtId="167" fontId="48" fillId="0" borderId="0" xfId="0" applyNumberFormat="1" applyFont="1" applyAlignment="1" applyProtection="1">
      <alignment horizontal="center" vertical="center"/>
      <protection hidden="1"/>
    </xf>
    <xf numFmtId="1" fontId="22" fillId="7" borderId="17" xfId="0" applyNumberFormat="1" applyFont="1" applyFill="1" applyBorder="1" applyAlignment="1" applyProtection="1">
      <alignment horizontal="center" vertical="center"/>
      <protection locked="0" hidden="1"/>
    </xf>
    <xf numFmtId="1" fontId="22" fillId="7" borderId="24" xfId="0" applyNumberFormat="1" applyFont="1" applyFill="1" applyBorder="1" applyAlignment="1" applyProtection="1">
      <alignment horizontal="center" vertical="center"/>
      <protection locked="0" hidden="1"/>
    </xf>
    <xf numFmtId="1" fontId="18" fillId="7" borderId="43" xfId="0" applyNumberFormat="1" applyFont="1" applyFill="1" applyBorder="1" applyAlignment="1" applyProtection="1">
      <alignment horizontal="center" vertical="center"/>
      <protection hidden="1"/>
    </xf>
    <xf numFmtId="1" fontId="22" fillId="7" borderId="35" xfId="0" applyNumberFormat="1" applyFont="1" applyFill="1" applyBorder="1" applyAlignment="1" applyProtection="1">
      <alignment horizontal="center" vertical="center"/>
      <protection locked="0" hidden="1"/>
    </xf>
    <xf numFmtId="0" fontId="18" fillId="0" borderId="0" xfId="0" applyFont="1" applyBorder="1" applyAlignment="1" applyProtection="1">
      <alignment horizontal="center" vertical="center" textRotation="90" wrapText="1"/>
      <protection hidden="1"/>
    </xf>
    <xf numFmtId="0" fontId="1" fillId="0" borderId="0" xfId="0" applyFont="1" applyAlignment="1" applyProtection="1">
      <alignment horizontal="center" vertical="center"/>
      <protection hidden="1"/>
    </xf>
    <xf numFmtId="0" fontId="15" fillId="7" borderId="3" xfId="0" applyFont="1" applyFill="1" applyBorder="1" applyAlignment="1" applyProtection="1">
      <alignment horizontal="center" vertical="center"/>
      <protection hidden="1"/>
    </xf>
    <xf numFmtId="49" fontId="27" fillId="8" borderId="3" xfId="0" applyNumberFormat="1" applyFont="1" applyFill="1" applyBorder="1" applyAlignment="1" applyProtection="1">
      <alignment horizontal="center" vertical="center"/>
      <protection hidden="1"/>
    </xf>
    <xf numFmtId="1" fontId="8" fillId="7" borderId="3" xfId="0" applyNumberFormat="1" applyFont="1" applyFill="1" applyBorder="1" applyAlignment="1" applyProtection="1">
      <protection hidden="1"/>
    </xf>
    <xf numFmtId="1" fontId="18" fillId="7" borderId="63" xfId="0" applyNumberFormat="1" applyFont="1" applyFill="1" applyBorder="1" applyAlignment="1" applyProtection="1">
      <alignment horizontal="center" vertical="center"/>
      <protection locked="0" hidden="1"/>
    </xf>
    <xf numFmtId="1" fontId="18" fillId="7" borderId="70" xfId="0" applyNumberFormat="1" applyFont="1" applyFill="1" applyBorder="1" applyAlignment="1" applyProtection="1">
      <alignment horizontal="center" vertical="center"/>
      <protection locked="0" hidden="1"/>
    </xf>
    <xf numFmtId="0" fontId="1" fillId="2" borderId="0" xfId="0" applyFont="1" applyFill="1" applyBorder="1" applyAlignment="1" applyProtection="1">
      <protection hidden="1"/>
    </xf>
    <xf numFmtId="0" fontId="22" fillId="7" borderId="17" xfId="0" applyFont="1" applyFill="1" applyBorder="1" applyAlignment="1" applyProtection="1">
      <alignment horizontal="center" vertical="center"/>
      <protection hidden="1"/>
    </xf>
    <xf numFmtId="0" fontId="22" fillId="7" borderId="0" xfId="0" applyFont="1" applyFill="1" applyBorder="1" applyAlignment="1" applyProtection="1">
      <alignment horizontal="center" vertical="center"/>
      <protection hidden="1"/>
    </xf>
    <xf numFmtId="1" fontId="18" fillId="7" borderId="83" xfId="0" applyNumberFormat="1" applyFont="1" applyFill="1" applyBorder="1" applyAlignment="1" applyProtection="1">
      <alignment horizontal="center" vertical="center"/>
      <protection locked="0" hidden="1"/>
    </xf>
    <xf numFmtId="14" fontId="49" fillId="7" borderId="47" xfId="0" applyNumberFormat="1" applyFont="1" applyFill="1" applyBorder="1" applyAlignment="1" applyProtection="1">
      <alignment horizontal="center" vertical="center"/>
      <protection locked="0"/>
    </xf>
    <xf numFmtId="0" fontId="50" fillId="6" borderId="0" xfId="0" applyFont="1" applyFill="1" applyBorder="1" applyAlignment="1" applyProtection="1">
      <alignment vertical="center"/>
      <protection locked="0"/>
    </xf>
    <xf numFmtId="0" fontId="50" fillId="5" borderId="6" xfId="0" applyFont="1" applyFill="1" applyBorder="1" applyAlignment="1" applyProtection="1">
      <alignment vertical="center"/>
      <protection hidden="1"/>
    </xf>
    <xf numFmtId="0" fontId="53" fillId="0" borderId="19" xfId="0" applyFont="1" applyBorder="1" applyAlignment="1" applyProtection="1">
      <alignment horizontal="center" vertical="center" textRotation="90"/>
      <protection hidden="1"/>
    </xf>
    <xf numFmtId="0" fontId="54" fillId="7" borderId="34" xfId="0" applyFont="1" applyFill="1" applyBorder="1" applyAlignment="1" applyProtection="1">
      <alignment horizontal="center" vertical="center"/>
      <protection locked="0" hidden="1"/>
    </xf>
    <xf numFmtId="1" fontId="54" fillId="7" borderId="14" xfId="0" applyNumberFormat="1" applyFont="1" applyFill="1" applyBorder="1" applyAlignment="1" applyProtection="1">
      <alignment horizontal="center" vertical="center"/>
      <protection hidden="1"/>
    </xf>
    <xf numFmtId="1" fontId="53" fillId="7" borderId="15" xfId="0" applyNumberFormat="1" applyFont="1" applyFill="1" applyBorder="1" applyAlignment="1" applyProtection="1">
      <alignment horizontal="center" vertical="center"/>
      <protection hidden="1"/>
    </xf>
    <xf numFmtId="1" fontId="54" fillId="7" borderId="16" xfId="0" applyNumberFormat="1" applyFont="1" applyFill="1" applyBorder="1" applyAlignment="1" applyProtection="1">
      <alignment horizontal="center" vertical="center"/>
      <protection hidden="1"/>
    </xf>
    <xf numFmtId="1" fontId="54" fillId="7" borderId="79" xfId="0" applyNumberFormat="1" applyFont="1" applyFill="1" applyBorder="1" applyAlignment="1" applyProtection="1">
      <alignment horizontal="center" vertical="center"/>
      <protection locked="0" hidden="1"/>
    </xf>
    <xf numFmtId="1" fontId="54" fillId="7" borderId="34" xfId="0" applyNumberFormat="1" applyFont="1" applyFill="1" applyBorder="1" applyAlignment="1" applyProtection="1">
      <alignment horizontal="center" vertical="center"/>
      <protection locked="0" hidden="1"/>
    </xf>
    <xf numFmtId="1" fontId="53" fillId="7" borderId="34" xfId="0" applyNumberFormat="1" applyFont="1" applyFill="1" applyBorder="1" applyAlignment="1" applyProtection="1">
      <alignment horizontal="center" vertical="center"/>
      <protection hidden="1"/>
    </xf>
    <xf numFmtId="1" fontId="53" fillId="7" borderId="78" xfId="0" applyNumberFormat="1" applyFont="1" applyFill="1" applyBorder="1" applyAlignment="1" applyProtection="1">
      <alignment horizontal="center" vertical="center"/>
      <protection hidden="1"/>
    </xf>
    <xf numFmtId="1" fontId="53" fillId="7" borderId="16" xfId="0" applyNumberFormat="1" applyFont="1" applyFill="1" applyBorder="1" applyAlignment="1" applyProtection="1">
      <alignment horizontal="center" vertical="center"/>
      <protection hidden="1"/>
    </xf>
    <xf numFmtId="14" fontId="53" fillId="7" borderId="15" xfId="0" applyNumberFormat="1" applyFont="1" applyFill="1" applyBorder="1" applyAlignment="1" applyProtection="1">
      <alignment horizontal="center" vertical="center"/>
      <protection hidden="1"/>
    </xf>
    <xf numFmtId="0" fontId="54" fillId="7" borderId="58" xfId="0" applyFont="1" applyFill="1" applyBorder="1" applyAlignment="1" applyProtection="1">
      <alignment horizontal="center" vertical="center"/>
      <protection locked="0" hidden="1"/>
    </xf>
    <xf numFmtId="1" fontId="54" fillId="7" borderId="45" xfId="0" applyNumberFormat="1" applyFont="1" applyFill="1" applyBorder="1" applyAlignment="1" applyProtection="1">
      <alignment horizontal="center" vertical="center"/>
      <protection hidden="1"/>
    </xf>
    <xf numFmtId="1" fontId="53" fillId="7" borderId="46" xfId="0" applyNumberFormat="1" applyFont="1" applyFill="1" applyBorder="1" applyAlignment="1" applyProtection="1">
      <alignment horizontal="center" vertical="center"/>
      <protection hidden="1"/>
    </xf>
    <xf numFmtId="1" fontId="54" fillId="7" borderId="44" xfId="0" applyNumberFormat="1" applyFont="1" applyFill="1" applyBorder="1" applyAlignment="1" applyProtection="1">
      <alignment horizontal="center" vertical="center"/>
      <protection hidden="1"/>
    </xf>
    <xf numFmtId="1" fontId="53" fillId="7" borderId="60" xfId="0" applyNumberFormat="1" applyFont="1" applyFill="1" applyBorder="1" applyAlignment="1" applyProtection="1">
      <alignment horizontal="center" vertical="center"/>
      <protection locked="0" hidden="1"/>
    </xf>
    <xf numFmtId="1" fontId="54" fillId="7" borderId="58" xfId="0" applyNumberFormat="1" applyFont="1" applyFill="1" applyBorder="1" applyAlignment="1" applyProtection="1">
      <alignment horizontal="center" vertical="center"/>
      <protection locked="0" hidden="1"/>
    </xf>
    <xf numFmtId="1" fontId="53" fillId="7" borderId="60" xfId="0" applyNumberFormat="1" applyFont="1" applyFill="1" applyBorder="1" applyAlignment="1" applyProtection="1">
      <alignment horizontal="center" vertical="center"/>
      <protection hidden="1"/>
    </xf>
    <xf numFmtId="1" fontId="53" fillId="7" borderId="70" xfId="0" applyNumberFormat="1" applyFont="1" applyFill="1" applyBorder="1" applyAlignment="1" applyProtection="1">
      <alignment horizontal="center" vertical="center"/>
      <protection hidden="1"/>
    </xf>
    <xf numFmtId="1" fontId="53" fillId="7" borderId="55" xfId="0" applyNumberFormat="1" applyFont="1" applyFill="1" applyBorder="1" applyAlignment="1" applyProtection="1">
      <alignment horizontal="center" vertical="center"/>
      <protection hidden="1"/>
    </xf>
    <xf numFmtId="14" fontId="53" fillId="7" borderId="57" xfId="0" applyNumberFormat="1" applyFont="1" applyFill="1" applyBorder="1" applyAlignment="1" applyProtection="1">
      <alignment horizontal="center" vertical="center"/>
      <protection hidden="1"/>
    </xf>
    <xf numFmtId="1" fontId="53" fillId="7" borderId="20" xfId="0" applyNumberFormat="1" applyFont="1" applyFill="1" applyBorder="1" applyAlignment="1" applyProtection="1">
      <alignment horizontal="center" vertical="center"/>
      <protection hidden="1"/>
    </xf>
    <xf numFmtId="1" fontId="54" fillId="7" borderId="21" xfId="0" applyNumberFormat="1" applyFont="1" applyFill="1" applyBorder="1" applyAlignment="1" applyProtection="1">
      <alignment horizontal="center" vertical="center"/>
      <protection hidden="1"/>
    </xf>
    <xf numFmtId="1" fontId="54" fillId="7" borderId="19" xfId="0" applyNumberFormat="1" applyFont="1" applyFill="1" applyBorder="1" applyAlignment="1" applyProtection="1">
      <alignment horizontal="center" vertical="center"/>
      <protection hidden="1"/>
    </xf>
    <xf numFmtId="1" fontId="53" fillId="7" borderId="65" xfId="0" applyNumberFormat="1" applyFont="1" applyFill="1" applyBorder="1" applyAlignment="1" applyProtection="1">
      <alignment horizontal="center" vertical="center"/>
      <protection locked="0" hidden="1"/>
    </xf>
    <xf numFmtId="1" fontId="53" fillId="7" borderId="67" xfId="0" applyNumberFormat="1" applyFont="1" applyFill="1" applyBorder="1" applyAlignment="1" applyProtection="1">
      <alignment horizontal="center" vertical="center"/>
      <protection hidden="1"/>
    </xf>
    <xf numFmtId="1" fontId="53" fillId="7" borderId="63" xfId="0" applyNumberFormat="1" applyFont="1" applyFill="1" applyBorder="1" applyAlignment="1" applyProtection="1">
      <alignment horizontal="center" vertical="center"/>
      <protection hidden="1"/>
    </xf>
    <xf numFmtId="1" fontId="53" fillId="8" borderId="84" xfId="0" applyNumberFormat="1" applyFont="1" applyFill="1" applyBorder="1" applyAlignment="1" applyProtection="1">
      <alignment horizontal="center" vertical="center" textRotation="90"/>
      <protection locked="0" hidden="1"/>
    </xf>
    <xf numFmtId="1" fontId="53" fillId="8" borderId="86" xfId="0" applyNumberFormat="1" applyFont="1" applyFill="1" applyBorder="1" applyAlignment="1" applyProtection="1">
      <alignment horizontal="center" vertical="center" textRotation="90"/>
      <protection locked="0" hidden="1"/>
    </xf>
    <xf numFmtId="1" fontId="53" fillId="8" borderId="85" xfId="0" applyNumberFormat="1" applyFont="1" applyFill="1" applyBorder="1" applyAlignment="1" applyProtection="1">
      <alignment horizontal="center" vertical="center" textRotation="90"/>
      <protection locked="0" hidden="1"/>
    </xf>
    <xf numFmtId="1" fontId="53" fillId="8" borderId="81" xfId="0" applyNumberFormat="1" applyFont="1" applyFill="1" applyBorder="1" applyAlignment="1" applyProtection="1">
      <alignment horizontal="center" vertical="center" textRotation="90"/>
      <protection locked="0" hidden="1"/>
    </xf>
    <xf numFmtId="0" fontId="43" fillId="0" borderId="55" xfId="0" applyFont="1" applyBorder="1" applyAlignment="1" applyProtection="1">
      <alignment horizontal="right" vertical="center"/>
      <protection hidden="1"/>
    </xf>
    <xf numFmtId="0" fontId="43" fillId="0" borderId="21" xfId="0" applyFont="1" applyBorder="1" applyAlignment="1" applyProtection="1">
      <alignment horizontal="right" vertical="center"/>
      <protection hidden="1"/>
    </xf>
    <xf numFmtId="0" fontId="43" fillId="0" borderId="44" xfId="0" applyFont="1" applyBorder="1" applyAlignment="1" applyProtection="1">
      <alignment horizontal="right" vertical="center"/>
      <protection hidden="1"/>
    </xf>
    <xf numFmtId="0" fontId="57" fillId="0" borderId="44" xfId="0" applyFont="1" applyBorder="1" applyAlignment="1" applyProtection="1">
      <alignment horizontal="center" vertical="center"/>
      <protection hidden="1"/>
    </xf>
    <xf numFmtId="0" fontId="54" fillId="7" borderId="30" xfId="0" applyFont="1" applyFill="1" applyBorder="1" applyAlignment="1" applyProtection="1">
      <alignment horizontal="center" vertical="center"/>
      <protection locked="0"/>
    </xf>
    <xf numFmtId="0" fontId="54" fillId="7" borderId="61" xfId="0" applyFont="1" applyFill="1" applyBorder="1" applyAlignment="1" applyProtection="1">
      <alignment horizontal="center" vertical="center"/>
      <protection locked="0"/>
    </xf>
    <xf numFmtId="9" fontId="53" fillId="10" borderId="25" xfId="0" applyNumberFormat="1" applyFont="1" applyFill="1" applyBorder="1" applyAlignment="1" applyProtection="1">
      <alignment horizontal="center" vertical="center"/>
      <protection locked="0"/>
    </xf>
    <xf numFmtId="0" fontId="45" fillId="11" borderId="4" xfId="0" applyFont="1" applyFill="1" applyBorder="1" applyAlignment="1" applyProtection="1">
      <alignment horizontal="left" vertical="center"/>
      <protection locked="0"/>
    </xf>
    <xf numFmtId="0" fontId="54" fillId="0" borderId="14" xfId="0" applyFont="1" applyBorder="1" applyAlignment="1" applyProtection="1">
      <alignment horizontal="center" vertical="center"/>
      <protection locked="0"/>
    </xf>
    <xf numFmtId="1" fontId="54" fillId="11" borderId="45" xfId="0" applyNumberFormat="1" applyFont="1" applyFill="1" applyBorder="1" applyAlignment="1" applyProtection="1">
      <alignment horizontal="center" vertical="center"/>
      <protection locked="0"/>
    </xf>
    <xf numFmtId="1" fontId="54" fillId="7" borderId="19" xfId="0" applyNumberFormat="1" applyFont="1" applyFill="1" applyBorder="1" applyAlignment="1" applyProtection="1">
      <alignment horizontal="center" vertical="center"/>
      <protection locked="0"/>
    </xf>
    <xf numFmtId="1" fontId="54" fillId="11" borderId="13" xfId="0" applyNumberFormat="1" applyFont="1" applyFill="1" applyBorder="1" applyAlignment="1" applyProtection="1">
      <alignment horizontal="center" vertical="center"/>
      <protection locked="0"/>
    </xf>
    <xf numFmtId="1" fontId="54" fillId="7" borderId="62" xfId="0" applyNumberFormat="1" applyFont="1" applyFill="1" applyBorder="1" applyAlignment="1" applyProtection="1">
      <alignment horizontal="center" vertical="center"/>
      <protection locked="0"/>
    </xf>
    <xf numFmtId="1" fontId="18" fillId="7" borderId="43" xfId="0" applyNumberFormat="1" applyFont="1" applyFill="1" applyBorder="1" applyAlignment="1" applyProtection="1">
      <alignment horizontal="center" vertical="center"/>
      <protection hidden="1"/>
    </xf>
    <xf numFmtId="1" fontId="18" fillId="7" borderId="46" xfId="0" applyNumberFormat="1" applyFont="1" applyFill="1" applyBorder="1" applyAlignment="1" applyProtection="1">
      <alignment horizontal="center" vertical="center"/>
      <protection hidden="1"/>
    </xf>
    <xf numFmtId="1" fontId="18" fillId="7" borderId="57" xfId="0" applyNumberFormat="1" applyFont="1" applyFill="1" applyBorder="1" applyAlignment="1" applyProtection="1">
      <alignment horizontal="center" vertical="center"/>
      <protection hidden="1"/>
    </xf>
    <xf numFmtId="1" fontId="22" fillId="7" borderId="45" xfId="0" applyNumberFormat="1" applyFont="1" applyFill="1" applyBorder="1" applyAlignment="1" applyProtection="1">
      <alignment horizontal="center" vertical="center"/>
      <protection locked="0" hidden="1"/>
    </xf>
    <xf numFmtId="1" fontId="22" fillId="7" borderId="45" xfId="0" applyNumberFormat="1" applyFont="1" applyFill="1" applyBorder="1" applyAlignment="1" applyProtection="1">
      <alignment horizontal="center" vertical="center"/>
      <protection hidden="1"/>
    </xf>
    <xf numFmtId="1" fontId="22" fillId="7" borderId="62" xfId="0" applyNumberFormat="1" applyFont="1" applyFill="1" applyBorder="1" applyAlignment="1" applyProtection="1">
      <alignment horizontal="center" vertical="center"/>
      <protection locked="0" hidden="1"/>
    </xf>
    <xf numFmtId="0" fontId="1" fillId="0" borderId="0" xfId="0" applyFont="1" applyAlignment="1" applyProtection="1">
      <alignment horizontal="center" vertical="center"/>
      <protection hidden="1"/>
    </xf>
    <xf numFmtId="165" fontId="58" fillId="7" borderId="29" xfId="0" applyNumberFormat="1" applyFont="1" applyFill="1" applyBorder="1" applyAlignment="1" applyProtection="1">
      <alignment horizontal="center" vertical="center" wrapText="1"/>
      <protection hidden="1"/>
    </xf>
    <xf numFmtId="167" fontId="58" fillId="7" borderId="48" xfId="0" applyNumberFormat="1" applyFont="1" applyFill="1" applyBorder="1" applyAlignment="1" applyProtection="1">
      <alignment horizontal="center" vertical="center"/>
      <protection hidden="1"/>
    </xf>
    <xf numFmtId="0" fontId="40" fillId="6" borderId="25" xfId="0" applyFont="1" applyFill="1" applyBorder="1" applyAlignment="1" applyProtection="1">
      <alignment vertical="center" wrapText="1"/>
      <protection locked="0"/>
    </xf>
    <xf numFmtId="0" fontId="40" fillId="10" borderId="25" xfId="0" applyFont="1" applyFill="1" applyBorder="1" applyAlignment="1" applyProtection="1">
      <alignment vertical="center" wrapText="1"/>
      <protection hidden="1"/>
    </xf>
    <xf numFmtId="1" fontId="59" fillId="7" borderId="47" xfId="0" applyNumberFormat="1" applyFont="1" applyFill="1" applyBorder="1" applyAlignment="1" applyProtection="1">
      <alignment horizontal="center" vertical="center"/>
      <protection locked="0"/>
    </xf>
    <xf numFmtId="0" fontId="1" fillId="0" borderId="0" xfId="0" applyFont="1" applyAlignment="1" applyProtection="1">
      <alignment horizontal="center" vertical="center"/>
      <protection hidden="1"/>
    </xf>
    <xf numFmtId="1" fontId="22" fillId="7" borderId="45" xfId="0" applyNumberFormat="1" applyFont="1" applyFill="1" applyBorder="1" applyAlignment="1" applyProtection="1">
      <alignment horizontal="center" vertical="center"/>
      <protection locked="0" hidden="1"/>
    </xf>
    <xf numFmtId="1" fontId="22" fillId="7" borderId="62" xfId="0" applyNumberFormat="1" applyFont="1" applyFill="1" applyBorder="1" applyAlignment="1" applyProtection="1">
      <alignment horizontal="center" vertical="center"/>
      <protection locked="0" hidden="1"/>
    </xf>
    <xf numFmtId="0" fontId="1" fillId="0" borderId="0" xfId="0" applyFont="1" applyAlignment="1" applyProtection="1">
      <alignment horizontal="center" vertical="center"/>
      <protection hidden="1"/>
    </xf>
    <xf numFmtId="0" fontId="18" fillId="0" borderId="19" xfId="0" applyFont="1" applyBorder="1" applyAlignment="1" applyProtection="1">
      <alignment horizontal="center" vertical="center" textRotation="90"/>
      <protection hidden="1"/>
    </xf>
    <xf numFmtId="0" fontId="18" fillId="0" borderId="25" xfId="0" applyFont="1" applyBorder="1" applyAlignment="1" applyProtection="1">
      <alignment horizontal="center" vertical="center" textRotation="90"/>
      <protection hidden="1"/>
    </xf>
    <xf numFmtId="0" fontId="6" fillId="4" borderId="3" xfId="0" applyFont="1" applyFill="1" applyBorder="1" applyAlignment="1" applyProtection="1">
      <alignment horizontal="center" vertical="center" wrapText="1"/>
      <protection locked="0"/>
    </xf>
    <xf numFmtId="0" fontId="37" fillId="9" borderId="3" xfId="0" applyFont="1" applyFill="1" applyBorder="1" applyAlignment="1">
      <alignment horizontal="center" vertical="center" wrapText="1"/>
    </xf>
    <xf numFmtId="0" fontId="4" fillId="3" borderId="3" xfId="0" applyFont="1" applyFill="1" applyBorder="1" applyAlignment="1" applyProtection="1">
      <alignment horizontal="center" vertical="center"/>
      <protection hidden="1"/>
    </xf>
    <xf numFmtId="9" fontId="7" fillId="4" borderId="3" xfId="0" applyNumberFormat="1" applyFont="1" applyFill="1" applyBorder="1" applyAlignment="1" applyProtection="1">
      <alignment horizontal="center" vertical="center"/>
      <protection locked="0"/>
    </xf>
    <xf numFmtId="0" fontId="7" fillId="4" borderId="3" xfId="0" applyFont="1" applyFill="1" applyBorder="1" applyAlignment="1" applyProtection="1">
      <alignment horizontal="center" vertical="center"/>
      <protection locked="0"/>
    </xf>
    <xf numFmtId="0" fontId="8" fillId="3" borderId="3" xfId="0" applyFont="1" applyFill="1" applyBorder="1" applyAlignment="1" applyProtection="1">
      <alignment horizontal="center" vertical="center"/>
      <protection hidden="1"/>
    </xf>
    <xf numFmtId="0" fontId="18" fillId="0" borderId="20" xfId="0" applyFont="1" applyBorder="1" applyAlignment="1" applyProtection="1">
      <alignment horizontal="center" vertical="center" textRotation="90" wrapText="1"/>
      <protection hidden="1"/>
    </xf>
    <xf numFmtId="0" fontId="18" fillId="0" borderId="26" xfId="0" applyFont="1" applyBorder="1" applyAlignment="1" applyProtection="1">
      <alignment horizontal="center" vertical="center" textRotation="90" wrapText="1"/>
      <protection hidden="1"/>
    </xf>
    <xf numFmtId="0" fontId="18" fillId="0" borderId="17" xfId="0" applyFont="1" applyBorder="1" applyAlignment="1" applyProtection="1">
      <alignment horizontal="center" vertical="center" textRotation="90" wrapText="1"/>
      <protection hidden="1"/>
    </xf>
    <xf numFmtId="0" fontId="18" fillId="0" borderId="22" xfId="0" applyFont="1" applyBorder="1" applyAlignment="1" applyProtection="1">
      <alignment horizontal="center" vertical="center" textRotation="90" wrapText="1"/>
      <protection hidden="1"/>
    </xf>
    <xf numFmtId="0" fontId="18" fillId="0" borderId="44" xfId="0" applyFont="1" applyBorder="1" applyAlignment="1" applyProtection="1">
      <alignment horizontal="center" vertical="center" wrapText="1"/>
      <protection hidden="1"/>
    </xf>
    <xf numFmtId="0" fontId="18" fillId="0" borderId="45" xfId="0" applyFont="1" applyBorder="1" applyAlignment="1" applyProtection="1">
      <alignment horizontal="center" vertical="center" wrapText="1"/>
      <protection hidden="1"/>
    </xf>
    <xf numFmtId="0" fontId="18" fillId="0" borderId="46" xfId="0" applyFont="1" applyBorder="1" applyAlignment="1" applyProtection="1">
      <alignment horizontal="center" vertical="center" wrapText="1"/>
      <protection hidden="1"/>
    </xf>
    <xf numFmtId="0" fontId="40" fillId="4" borderId="44" xfId="0" applyFont="1" applyFill="1" applyBorder="1" applyAlignment="1" applyProtection="1">
      <alignment horizontal="center" vertical="center" wrapText="1"/>
      <protection locked="0"/>
    </xf>
    <xf numFmtId="0" fontId="18" fillId="4" borderId="45" xfId="0" applyFont="1" applyFill="1" applyBorder="1" applyAlignment="1" applyProtection="1">
      <alignment horizontal="center" vertical="center" wrapText="1"/>
      <protection locked="0"/>
    </xf>
    <xf numFmtId="0" fontId="18" fillId="4" borderId="46" xfId="0" applyFont="1" applyFill="1" applyBorder="1" applyAlignment="1" applyProtection="1">
      <alignment horizontal="center" vertical="center" wrapText="1"/>
      <protection locked="0"/>
    </xf>
    <xf numFmtId="1" fontId="22" fillId="6" borderId="33" xfId="0" applyNumberFormat="1" applyFont="1" applyFill="1" applyBorder="1" applyAlignment="1" applyProtection="1">
      <alignment horizontal="center" vertical="center"/>
      <protection locked="0"/>
    </xf>
    <xf numFmtId="1" fontId="22" fillId="6" borderId="42" xfId="0" applyNumberFormat="1" applyFont="1" applyFill="1" applyBorder="1" applyAlignment="1" applyProtection="1">
      <alignment horizontal="center" vertical="center"/>
      <protection locked="0"/>
    </xf>
    <xf numFmtId="1" fontId="22" fillId="6" borderId="62" xfId="0" applyNumberFormat="1" applyFont="1" applyFill="1" applyBorder="1" applyAlignment="1" applyProtection="1">
      <alignment horizontal="center" vertical="center"/>
      <protection locked="0"/>
    </xf>
    <xf numFmtId="1" fontId="22" fillId="7" borderId="31" xfId="0" applyNumberFormat="1" applyFont="1" applyFill="1" applyBorder="1" applyAlignment="1" applyProtection="1">
      <alignment horizontal="center" vertical="center"/>
      <protection locked="0" hidden="1"/>
    </xf>
    <xf numFmtId="1" fontId="22" fillId="7" borderId="24" xfId="0" applyNumberFormat="1" applyFont="1" applyFill="1" applyBorder="1" applyAlignment="1" applyProtection="1">
      <alignment horizontal="center" vertical="center"/>
      <protection locked="0" hidden="1"/>
    </xf>
    <xf numFmtId="1" fontId="22" fillId="7" borderId="45" xfId="0" applyNumberFormat="1" applyFont="1" applyFill="1" applyBorder="1" applyAlignment="1" applyProtection="1">
      <alignment horizontal="center" vertical="center"/>
      <protection locked="0" hidden="1"/>
    </xf>
    <xf numFmtId="0" fontId="21" fillId="0" borderId="21" xfId="0" applyFont="1" applyBorder="1" applyAlignment="1" applyProtection="1">
      <alignment horizontal="center" vertical="center" textRotation="90" wrapText="1"/>
      <protection hidden="1"/>
    </xf>
    <xf numFmtId="0" fontId="21" fillId="0" borderId="27" xfId="0" applyFont="1" applyBorder="1" applyAlignment="1" applyProtection="1">
      <alignment horizontal="center" vertical="center" textRotation="90" wrapText="1"/>
      <protection hidden="1"/>
    </xf>
    <xf numFmtId="0" fontId="1" fillId="2" borderId="0" xfId="0" applyFont="1" applyFill="1" applyAlignment="1" applyProtection="1">
      <alignment horizontal="center"/>
      <protection hidden="1"/>
    </xf>
    <xf numFmtId="1" fontId="30" fillId="0" borderId="68" xfId="0" applyNumberFormat="1" applyFont="1" applyFill="1" applyBorder="1" applyAlignment="1" applyProtection="1">
      <alignment horizontal="center" vertical="center"/>
      <protection hidden="1"/>
    </xf>
    <xf numFmtId="1" fontId="30" fillId="0" borderId="64" xfId="0" applyNumberFormat="1" applyFont="1" applyFill="1" applyBorder="1" applyAlignment="1" applyProtection="1">
      <alignment horizontal="center" vertical="center"/>
      <protection hidden="1"/>
    </xf>
    <xf numFmtId="1" fontId="30" fillId="0" borderId="65" xfId="0" applyNumberFormat="1" applyFont="1" applyFill="1" applyBorder="1" applyAlignment="1" applyProtection="1">
      <alignment horizontal="center" vertical="center"/>
      <protection hidden="1"/>
    </xf>
    <xf numFmtId="17" fontId="22" fillId="7" borderId="63" xfId="0" applyNumberFormat="1" applyFont="1" applyFill="1" applyBorder="1" applyAlignment="1" applyProtection="1">
      <alignment horizontal="center" vertical="center"/>
      <protection hidden="1"/>
    </xf>
    <xf numFmtId="17" fontId="22" fillId="7" borderId="64" xfId="0" applyNumberFormat="1" applyFont="1" applyFill="1" applyBorder="1" applyAlignment="1" applyProtection="1">
      <alignment horizontal="center" vertical="center"/>
      <protection hidden="1"/>
    </xf>
    <xf numFmtId="17" fontId="22" fillId="7" borderId="65" xfId="0" applyNumberFormat="1" applyFont="1" applyFill="1" applyBorder="1" applyAlignment="1" applyProtection="1">
      <alignment horizontal="center" vertical="center"/>
      <protection hidden="1"/>
    </xf>
    <xf numFmtId="1" fontId="18" fillId="7" borderId="53" xfId="0" applyNumberFormat="1" applyFont="1" applyFill="1" applyBorder="1" applyAlignment="1" applyProtection="1">
      <alignment horizontal="center" vertical="center"/>
      <protection hidden="1"/>
    </xf>
    <xf numFmtId="1" fontId="18" fillId="7" borderId="41" xfId="0" applyNumberFormat="1" applyFont="1" applyFill="1" applyBorder="1" applyAlignment="1" applyProtection="1">
      <alignment horizontal="center" vertical="center"/>
      <protection hidden="1"/>
    </xf>
    <xf numFmtId="0" fontId="15" fillId="6" borderId="3" xfId="0" applyFont="1" applyFill="1" applyBorder="1" applyAlignment="1" applyProtection="1">
      <alignment horizontal="center" vertical="center"/>
      <protection locked="0"/>
    </xf>
    <xf numFmtId="1" fontId="16" fillId="0" borderId="74" xfId="0" applyNumberFormat="1" applyFont="1" applyFill="1" applyBorder="1" applyAlignment="1" applyProtection="1">
      <alignment horizontal="center" vertical="center"/>
      <protection hidden="1"/>
    </xf>
    <xf numFmtId="0" fontId="16" fillId="0" borderId="74" xfId="0" applyFont="1" applyFill="1" applyBorder="1" applyAlignment="1" applyProtection="1">
      <alignment horizontal="center" vertical="center"/>
      <protection hidden="1"/>
    </xf>
    <xf numFmtId="0" fontId="16" fillId="0" borderId="75" xfId="0" applyFont="1" applyFill="1" applyBorder="1" applyAlignment="1" applyProtection="1">
      <alignment horizontal="center" vertical="center"/>
      <protection hidden="1"/>
    </xf>
    <xf numFmtId="1" fontId="16" fillId="5" borderId="56" xfId="0" applyNumberFormat="1" applyFont="1" applyFill="1" applyBorder="1" applyAlignment="1" applyProtection="1">
      <alignment horizontal="center" vertical="center"/>
      <protection hidden="1"/>
    </xf>
    <xf numFmtId="0" fontId="16" fillId="5" borderId="56" xfId="0" applyFont="1" applyFill="1" applyBorder="1" applyAlignment="1" applyProtection="1">
      <alignment horizontal="center" vertical="center"/>
      <protection hidden="1"/>
    </xf>
    <xf numFmtId="0" fontId="16" fillId="5" borderId="57" xfId="0" applyFont="1" applyFill="1" applyBorder="1" applyAlignment="1" applyProtection="1">
      <alignment horizontal="center" vertical="center"/>
      <protection hidden="1"/>
    </xf>
    <xf numFmtId="1" fontId="16" fillId="5" borderId="57" xfId="0" applyNumberFormat="1" applyFont="1" applyFill="1" applyBorder="1" applyAlignment="1" applyProtection="1">
      <alignment horizontal="center" vertical="center"/>
      <protection hidden="1"/>
    </xf>
    <xf numFmtId="1" fontId="22" fillId="7" borderId="51" xfId="0" applyNumberFormat="1" applyFont="1" applyFill="1" applyBorder="1" applyAlignment="1" applyProtection="1">
      <alignment horizontal="center" vertical="center"/>
      <protection hidden="1"/>
    </xf>
    <xf numFmtId="1" fontId="22" fillId="7" borderId="39" xfId="0" applyNumberFormat="1" applyFont="1" applyFill="1" applyBorder="1" applyAlignment="1" applyProtection="1">
      <alignment horizontal="center" vertical="center"/>
      <protection hidden="1"/>
    </xf>
    <xf numFmtId="0" fontId="18" fillId="0" borderId="20" xfId="0" applyFont="1" applyBorder="1" applyAlignment="1" applyProtection="1">
      <alignment horizontal="center" vertical="center" textRotation="90"/>
      <protection hidden="1"/>
    </xf>
    <xf numFmtId="0" fontId="18" fillId="0" borderId="26" xfId="0" applyFont="1" applyBorder="1" applyAlignment="1" applyProtection="1">
      <alignment horizontal="center" vertical="center" textRotation="90"/>
      <protection hidden="1"/>
    </xf>
    <xf numFmtId="0" fontId="15" fillId="0" borderId="78" xfId="0" applyFont="1" applyBorder="1" applyAlignment="1" applyProtection="1">
      <alignment horizontal="center"/>
      <protection hidden="1"/>
    </xf>
    <xf numFmtId="0" fontId="15" fillId="0" borderId="30" xfId="0" applyFont="1" applyBorder="1" applyAlignment="1" applyProtection="1">
      <alignment horizontal="center"/>
      <protection hidden="1"/>
    </xf>
    <xf numFmtId="0" fontId="15" fillId="0" borderId="79" xfId="0" applyFont="1" applyBorder="1" applyAlignment="1" applyProtection="1">
      <alignment horizontal="center"/>
      <protection hidden="1"/>
    </xf>
    <xf numFmtId="1" fontId="30" fillId="0" borderId="56" xfId="0" applyNumberFormat="1" applyFont="1" applyFill="1" applyBorder="1" applyAlignment="1" applyProtection="1">
      <alignment horizontal="center" vertical="center"/>
      <protection hidden="1"/>
    </xf>
    <xf numFmtId="0" fontId="30" fillId="0" borderId="56" xfId="0" applyFont="1" applyFill="1" applyBorder="1" applyAlignment="1" applyProtection="1">
      <alignment horizontal="center" vertical="center"/>
      <protection hidden="1"/>
    </xf>
    <xf numFmtId="0" fontId="30" fillId="0" borderId="57" xfId="0" applyFont="1" applyFill="1" applyBorder="1" applyAlignment="1" applyProtection="1">
      <alignment horizontal="center" vertical="center"/>
      <protection hidden="1"/>
    </xf>
    <xf numFmtId="0" fontId="15" fillId="0" borderId="5" xfId="0" applyFont="1" applyBorder="1" applyAlignment="1" applyProtection="1">
      <alignment horizontal="center"/>
      <protection hidden="1"/>
    </xf>
    <xf numFmtId="0" fontId="15" fillId="0" borderId="7" xfId="0" applyFont="1" applyBorder="1" applyAlignment="1" applyProtection="1">
      <alignment horizontal="center"/>
      <protection hidden="1"/>
    </xf>
    <xf numFmtId="0" fontId="15" fillId="0" borderId="8" xfId="0" applyFont="1" applyBorder="1" applyAlignment="1" applyProtection="1">
      <alignment horizontal="center"/>
      <protection hidden="1"/>
    </xf>
    <xf numFmtId="0" fontId="15" fillId="0" borderId="9" xfId="0" applyFont="1" applyBorder="1" applyAlignment="1" applyProtection="1">
      <alignment horizontal="center"/>
      <protection hidden="1"/>
    </xf>
    <xf numFmtId="17" fontId="22" fillId="7" borderId="70" xfId="0" applyNumberFormat="1" applyFont="1" applyFill="1" applyBorder="1" applyAlignment="1" applyProtection="1">
      <alignment horizontal="center" vertical="center"/>
      <protection hidden="1"/>
    </xf>
    <xf numFmtId="17" fontId="22" fillId="7" borderId="61" xfId="0" applyNumberFormat="1" applyFont="1" applyFill="1" applyBorder="1" applyAlignment="1" applyProtection="1">
      <alignment horizontal="center" vertical="center"/>
      <protection hidden="1"/>
    </xf>
    <xf numFmtId="17" fontId="22" fillId="7" borderId="60" xfId="0" applyNumberFormat="1" applyFont="1" applyFill="1" applyBorder="1" applyAlignment="1" applyProtection="1">
      <alignment horizontal="center" vertical="center"/>
      <protection hidden="1"/>
    </xf>
    <xf numFmtId="0" fontId="30" fillId="0" borderId="56" xfId="0" applyFont="1" applyBorder="1" applyAlignment="1" applyProtection="1">
      <alignment horizontal="center" vertical="center"/>
      <protection hidden="1"/>
    </xf>
    <xf numFmtId="17" fontId="22" fillId="7" borderId="82" xfId="0" applyNumberFormat="1" applyFont="1" applyFill="1" applyBorder="1" applyAlignment="1" applyProtection="1">
      <alignment horizontal="center" vertical="center"/>
      <protection hidden="1"/>
    </xf>
    <xf numFmtId="17" fontId="22" fillId="7" borderId="80" xfId="0" applyNumberFormat="1" applyFont="1" applyFill="1" applyBorder="1" applyAlignment="1" applyProtection="1">
      <alignment horizontal="center" vertical="center"/>
      <protection hidden="1"/>
    </xf>
    <xf numFmtId="17" fontId="22" fillId="7" borderId="67" xfId="0" applyNumberFormat="1" applyFont="1" applyFill="1" applyBorder="1" applyAlignment="1" applyProtection="1">
      <alignment horizontal="center" vertical="center"/>
      <protection hidden="1"/>
    </xf>
    <xf numFmtId="0" fontId="3" fillId="0" borderId="66" xfId="0" applyFont="1" applyBorder="1" applyAlignment="1" applyProtection="1">
      <alignment horizontal="center" vertical="center" wrapText="1"/>
      <protection hidden="1"/>
    </xf>
    <xf numFmtId="0" fontId="3" fillId="0" borderId="80" xfId="0" applyFont="1" applyBorder="1" applyAlignment="1" applyProtection="1">
      <alignment horizontal="center" vertical="center" wrapText="1"/>
      <protection hidden="1"/>
    </xf>
    <xf numFmtId="0" fontId="3" fillId="0" borderId="18" xfId="0" applyFont="1" applyBorder="1" applyAlignment="1" applyProtection="1">
      <alignment horizontal="center" vertical="center" wrapText="1"/>
      <protection hidden="1"/>
    </xf>
    <xf numFmtId="0" fontId="3" fillId="0" borderId="71" xfId="0" applyFont="1" applyBorder="1" applyAlignment="1" applyProtection="1">
      <alignment horizontal="center" vertical="center" wrapText="1"/>
      <protection hidden="1"/>
    </xf>
    <xf numFmtId="0" fontId="3" fillId="0" borderId="0" xfId="0" applyFont="1" applyBorder="1" applyAlignment="1" applyProtection="1">
      <alignment horizontal="center" vertical="center" wrapText="1"/>
      <protection hidden="1"/>
    </xf>
    <xf numFmtId="0" fontId="3" fillId="0" borderId="42" xfId="0" applyFont="1" applyBorder="1" applyAlignment="1" applyProtection="1">
      <alignment horizontal="center" vertical="center" wrapText="1"/>
      <protection hidden="1"/>
    </xf>
    <xf numFmtId="0" fontId="3" fillId="0" borderId="59" xfId="0" applyFont="1" applyBorder="1" applyAlignment="1" applyProtection="1">
      <alignment horizontal="center" vertical="center" wrapText="1"/>
      <protection hidden="1"/>
    </xf>
    <xf numFmtId="0" fontId="3" fillId="0" borderId="61" xfId="0" applyFont="1" applyBorder="1" applyAlignment="1" applyProtection="1">
      <alignment horizontal="center" vertical="center" wrapText="1"/>
      <protection hidden="1"/>
    </xf>
    <xf numFmtId="0" fontId="3" fillId="0" borderId="62" xfId="0" applyFont="1" applyBorder="1" applyAlignment="1" applyProtection="1">
      <alignment horizontal="center" vertical="center" wrapText="1"/>
      <protection hidden="1"/>
    </xf>
    <xf numFmtId="0" fontId="19" fillId="0" borderId="44" xfId="0" applyFont="1" applyBorder="1" applyAlignment="1" applyProtection="1">
      <alignment horizontal="center" vertical="center" wrapText="1"/>
      <protection hidden="1"/>
    </xf>
    <xf numFmtId="0" fontId="19" fillId="0" borderId="45" xfId="0" applyFont="1" applyBorder="1" applyAlignment="1" applyProtection="1">
      <alignment horizontal="center" vertical="center" wrapText="1"/>
      <protection hidden="1"/>
    </xf>
    <xf numFmtId="0" fontId="19" fillId="0" borderId="59" xfId="0" applyFont="1" applyBorder="1" applyAlignment="1" applyProtection="1">
      <alignment horizontal="center" vertical="center" wrapText="1"/>
      <protection hidden="1"/>
    </xf>
    <xf numFmtId="0" fontId="19" fillId="0" borderId="46" xfId="0" applyFont="1" applyBorder="1" applyAlignment="1" applyProtection="1">
      <alignment horizontal="center" vertical="center" wrapText="1"/>
      <protection hidden="1"/>
    </xf>
    <xf numFmtId="0" fontId="40" fillId="0" borderId="44" xfId="0" applyFont="1" applyBorder="1" applyAlignment="1" applyProtection="1">
      <alignment horizontal="center" vertical="center" wrapText="1"/>
      <protection hidden="1"/>
    </xf>
    <xf numFmtId="164" fontId="16" fillId="6" borderId="3" xfId="0" applyNumberFormat="1" applyFont="1" applyFill="1" applyBorder="1" applyAlignment="1" applyProtection="1">
      <alignment horizontal="center" vertical="center"/>
      <protection locked="0"/>
    </xf>
    <xf numFmtId="0" fontId="15" fillId="7" borderId="3" xfId="0" applyFont="1" applyFill="1" applyBorder="1" applyAlignment="1" applyProtection="1">
      <alignment horizontal="right" vertical="center"/>
      <protection hidden="1"/>
    </xf>
    <xf numFmtId="1" fontId="17" fillId="8" borderId="2" xfId="0" applyNumberFormat="1" applyFont="1" applyFill="1" applyBorder="1" applyAlignment="1" applyProtection="1">
      <alignment horizontal="center" vertical="center" textRotation="90"/>
      <protection locked="0" hidden="1"/>
    </xf>
    <xf numFmtId="1" fontId="17" fillId="8" borderId="4" xfId="0" applyNumberFormat="1" applyFont="1" applyFill="1" applyBorder="1" applyAlignment="1" applyProtection="1">
      <alignment horizontal="center" vertical="center" textRotation="90"/>
      <protection locked="0" hidden="1"/>
    </xf>
    <xf numFmtId="0" fontId="18" fillId="0" borderId="19" xfId="0" applyFont="1" applyBorder="1" applyAlignment="1" applyProtection="1">
      <alignment horizontal="center" vertical="center" textRotation="90" wrapText="1"/>
      <protection hidden="1"/>
    </xf>
    <xf numFmtId="0" fontId="18" fillId="0" borderId="25" xfId="0" applyFont="1" applyBorder="1" applyAlignment="1" applyProtection="1">
      <alignment horizontal="center" vertical="center" textRotation="90" wrapText="1"/>
      <protection hidden="1"/>
    </xf>
    <xf numFmtId="1" fontId="25" fillId="7" borderId="6" xfId="0" applyNumberFormat="1" applyFont="1" applyFill="1" applyBorder="1" applyAlignment="1" applyProtection="1">
      <alignment horizontal="center" vertical="center" wrapText="1"/>
      <protection hidden="1"/>
    </xf>
    <xf numFmtId="1" fontId="25" fillId="7" borderId="7" xfId="0" applyNumberFormat="1" applyFont="1" applyFill="1" applyBorder="1" applyAlignment="1" applyProtection="1">
      <alignment horizontal="center" vertical="center" wrapText="1"/>
      <protection hidden="1"/>
    </xf>
    <xf numFmtId="1" fontId="25" fillId="7" borderId="0" xfId="0" applyNumberFormat="1" applyFont="1" applyFill="1" applyBorder="1" applyAlignment="1" applyProtection="1">
      <alignment horizontal="center" vertical="center" wrapText="1"/>
      <protection hidden="1"/>
    </xf>
    <xf numFmtId="1" fontId="25" fillId="7" borderId="9" xfId="0" applyNumberFormat="1" applyFont="1" applyFill="1" applyBorder="1" applyAlignment="1" applyProtection="1">
      <alignment horizontal="center" vertical="center" wrapText="1"/>
      <protection hidden="1"/>
    </xf>
    <xf numFmtId="1" fontId="25" fillId="7" borderId="1" xfId="0" applyNumberFormat="1" applyFont="1" applyFill="1" applyBorder="1" applyAlignment="1" applyProtection="1">
      <alignment horizontal="center" vertical="center" wrapText="1"/>
      <protection hidden="1"/>
    </xf>
    <xf numFmtId="1" fontId="25" fillId="7" borderId="11" xfId="0" applyNumberFormat="1" applyFont="1" applyFill="1" applyBorder="1" applyAlignment="1" applyProtection="1">
      <alignment horizontal="center" vertical="center" wrapText="1"/>
      <protection hidden="1"/>
    </xf>
    <xf numFmtId="1" fontId="18" fillId="7" borderId="78" xfId="0" applyNumberFormat="1" applyFont="1" applyFill="1" applyBorder="1" applyAlignment="1" applyProtection="1">
      <alignment horizontal="center" vertical="center"/>
      <protection locked="0" hidden="1"/>
    </xf>
    <xf numFmtId="1" fontId="18" fillId="7" borderId="63" xfId="0" applyNumberFormat="1" applyFont="1" applyFill="1" applyBorder="1" applyAlignment="1" applyProtection="1">
      <alignment horizontal="center" vertical="center"/>
      <protection locked="0" hidden="1"/>
    </xf>
    <xf numFmtId="1" fontId="18" fillId="7" borderId="12" xfId="0" applyNumberFormat="1" applyFont="1" applyFill="1" applyBorder="1" applyAlignment="1" applyProtection="1">
      <alignment horizontal="center" vertical="center"/>
      <protection hidden="1"/>
    </xf>
    <xf numFmtId="1" fontId="18" fillId="7" borderId="17" xfId="0" applyNumberFormat="1" applyFont="1" applyFill="1" applyBorder="1" applyAlignment="1" applyProtection="1">
      <alignment horizontal="center" vertical="center"/>
      <protection hidden="1"/>
    </xf>
    <xf numFmtId="1" fontId="18" fillId="7" borderId="58" xfId="0" applyNumberFormat="1" applyFont="1" applyFill="1" applyBorder="1" applyAlignment="1" applyProtection="1">
      <alignment horizontal="center" vertical="center"/>
      <protection hidden="1"/>
    </xf>
    <xf numFmtId="0" fontId="24" fillId="7" borderId="5" xfId="0" applyFont="1" applyFill="1" applyBorder="1" applyAlignment="1" applyProtection="1">
      <alignment horizontal="center" vertical="center" wrapText="1"/>
      <protection hidden="1"/>
    </xf>
    <xf numFmtId="0" fontId="24" fillId="7" borderId="33" xfId="0" applyFont="1" applyFill="1" applyBorder="1" applyAlignment="1" applyProtection="1">
      <alignment horizontal="center" vertical="center" wrapText="1"/>
      <protection hidden="1"/>
    </xf>
    <xf numFmtId="0" fontId="24" fillId="7" borderId="8" xfId="0" applyFont="1" applyFill="1" applyBorder="1" applyAlignment="1" applyProtection="1">
      <alignment horizontal="center" vertical="center" wrapText="1"/>
      <protection hidden="1"/>
    </xf>
    <xf numFmtId="0" fontId="24" fillId="7" borderId="42" xfId="0" applyFont="1" applyFill="1" applyBorder="1" applyAlignment="1" applyProtection="1">
      <alignment horizontal="center" vertical="center" wrapText="1"/>
      <protection hidden="1"/>
    </xf>
    <xf numFmtId="0" fontId="24" fillId="7" borderId="10" xfId="0" applyFont="1" applyFill="1" applyBorder="1" applyAlignment="1" applyProtection="1">
      <alignment horizontal="center" vertical="center" wrapText="1"/>
      <protection hidden="1"/>
    </xf>
    <xf numFmtId="0" fontId="24" fillId="7" borderId="23" xfId="0" applyFont="1" applyFill="1" applyBorder="1" applyAlignment="1" applyProtection="1">
      <alignment horizontal="center" vertical="center" wrapText="1"/>
      <protection hidden="1"/>
    </xf>
    <xf numFmtId="0" fontId="1" fillId="0" borderId="0" xfId="0" applyFont="1" applyAlignment="1" applyProtection="1">
      <alignment horizontal="left" vertical="center"/>
      <protection hidden="1"/>
    </xf>
    <xf numFmtId="0" fontId="18" fillId="0" borderId="21" xfId="0" applyFont="1" applyBorder="1" applyAlignment="1" applyProtection="1">
      <alignment horizontal="center" vertical="center" textRotation="90"/>
      <protection hidden="1"/>
    </xf>
    <xf numFmtId="0" fontId="18" fillId="0" borderId="27" xfId="0" applyFont="1" applyBorder="1" applyAlignment="1" applyProtection="1">
      <alignment horizontal="center" vertical="center" textRotation="90"/>
      <protection hidden="1"/>
    </xf>
    <xf numFmtId="1" fontId="22" fillId="7" borderId="7" xfId="0" applyNumberFormat="1" applyFont="1" applyFill="1" applyBorder="1" applyAlignment="1" applyProtection="1">
      <alignment horizontal="center" vertical="center"/>
      <protection locked="0" hidden="1"/>
    </xf>
    <xf numFmtId="1" fontId="22" fillId="7" borderId="9" xfId="0" applyNumberFormat="1" applyFont="1" applyFill="1" applyBorder="1" applyAlignment="1" applyProtection="1">
      <alignment horizontal="center" vertical="center"/>
      <protection locked="0" hidden="1"/>
    </xf>
    <xf numFmtId="1" fontId="22" fillId="7" borderId="60" xfId="0" applyNumberFormat="1" applyFont="1" applyFill="1" applyBorder="1" applyAlignment="1" applyProtection="1">
      <alignment horizontal="center" vertical="center"/>
      <protection locked="0" hidden="1"/>
    </xf>
    <xf numFmtId="1" fontId="18" fillId="7" borderId="32" xfId="0" applyNumberFormat="1" applyFont="1" applyFill="1" applyBorder="1" applyAlignment="1" applyProtection="1">
      <alignment horizontal="center" vertical="center"/>
      <protection hidden="1"/>
    </xf>
    <xf numFmtId="1" fontId="18" fillId="7" borderId="43" xfId="0" applyNumberFormat="1" applyFont="1" applyFill="1" applyBorder="1" applyAlignment="1" applyProtection="1">
      <alignment horizontal="center" vertical="center"/>
      <protection hidden="1"/>
    </xf>
    <xf numFmtId="1" fontId="18" fillId="7" borderId="46" xfId="0" applyNumberFormat="1" applyFont="1" applyFill="1" applyBorder="1" applyAlignment="1" applyProtection="1">
      <alignment horizontal="center" vertical="center"/>
      <protection hidden="1"/>
    </xf>
    <xf numFmtId="0" fontId="20" fillId="0" borderId="17" xfId="0" applyFont="1" applyBorder="1" applyAlignment="1" applyProtection="1">
      <alignment horizontal="center" vertical="center" textRotation="90" wrapText="1"/>
      <protection hidden="1"/>
    </xf>
    <xf numFmtId="0" fontId="20" fillId="0" borderId="22" xfId="0" applyFont="1" applyBorder="1" applyAlignment="1" applyProtection="1">
      <alignment horizontal="center" vertical="center" textRotation="90" wrapText="1"/>
      <protection hidden="1"/>
    </xf>
    <xf numFmtId="0" fontId="40" fillId="11" borderId="44" xfId="0" applyFont="1" applyFill="1" applyBorder="1" applyAlignment="1" applyProtection="1">
      <alignment horizontal="center" vertical="center" wrapText="1"/>
      <protection locked="0"/>
    </xf>
    <xf numFmtId="0" fontId="18" fillId="11" borderId="45" xfId="0" applyFont="1" applyFill="1" applyBorder="1" applyAlignment="1" applyProtection="1">
      <alignment horizontal="center" vertical="center" wrapText="1"/>
      <protection locked="0"/>
    </xf>
    <xf numFmtId="0" fontId="18" fillId="11" borderId="46" xfId="0" applyFont="1" applyFill="1" applyBorder="1" applyAlignment="1" applyProtection="1">
      <alignment horizontal="center" vertical="center" wrapText="1"/>
      <protection locked="0"/>
    </xf>
    <xf numFmtId="1" fontId="22" fillId="7" borderId="33" xfId="0" applyNumberFormat="1" applyFont="1" applyFill="1" applyBorder="1" applyAlignment="1" applyProtection="1">
      <alignment horizontal="center" vertical="center"/>
      <protection locked="0" hidden="1"/>
    </xf>
    <xf numFmtId="1" fontId="22" fillId="7" borderId="42" xfId="0" applyNumberFormat="1" applyFont="1" applyFill="1" applyBorder="1" applyAlignment="1" applyProtection="1">
      <alignment horizontal="center" vertical="center"/>
      <protection locked="0" hidden="1"/>
    </xf>
    <xf numFmtId="1" fontId="22" fillId="7" borderId="62" xfId="0" applyNumberFormat="1" applyFont="1" applyFill="1" applyBorder="1" applyAlignment="1" applyProtection="1">
      <alignment horizontal="center" vertical="center"/>
      <protection locked="0" hidden="1"/>
    </xf>
    <xf numFmtId="14" fontId="1" fillId="0" borderId="0" xfId="0" applyNumberFormat="1" applyFont="1" applyAlignment="1" applyProtection="1">
      <alignment horizontal="center" vertical="center"/>
      <protection hidden="1"/>
    </xf>
    <xf numFmtId="0" fontId="8" fillId="3" borderId="3" xfId="0" applyFont="1" applyFill="1" applyBorder="1" applyAlignment="1" applyProtection="1">
      <alignment horizontal="right" vertical="center"/>
      <protection hidden="1"/>
    </xf>
    <xf numFmtId="1" fontId="22" fillId="7" borderId="28" xfId="0" applyNumberFormat="1" applyFont="1" applyFill="1" applyBorder="1" applyAlignment="1" applyProtection="1">
      <alignment horizontal="center" vertical="center"/>
      <protection locked="0" hidden="1"/>
    </xf>
    <xf numFmtId="1" fontId="22" fillId="7" borderId="35" xfId="0" applyNumberFormat="1" applyFont="1" applyFill="1" applyBorder="1" applyAlignment="1" applyProtection="1">
      <alignment horizontal="center" vertical="center"/>
      <protection locked="0" hidden="1"/>
    </xf>
    <xf numFmtId="1" fontId="22" fillId="7" borderId="44" xfId="0" applyNumberFormat="1" applyFont="1" applyFill="1" applyBorder="1" applyAlignment="1" applyProtection="1">
      <alignment horizontal="center" vertical="center"/>
      <protection locked="0" hidden="1"/>
    </xf>
    <xf numFmtId="1" fontId="59" fillId="7" borderId="12" xfId="0" applyNumberFormat="1" applyFont="1" applyFill="1" applyBorder="1" applyAlignment="1" applyProtection="1">
      <alignment horizontal="center" vertical="center"/>
      <protection locked="0"/>
    </xf>
    <xf numFmtId="1" fontId="59" fillId="7" borderId="17" xfId="0" applyNumberFormat="1" applyFont="1" applyFill="1" applyBorder="1" applyAlignment="1" applyProtection="1">
      <alignment horizontal="center" vertical="center"/>
      <protection locked="0"/>
    </xf>
    <xf numFmtId="14" fontId="49" fillId="7" borderId="12" xfId="0" applyNumberFormat="1" applyFont="1" applyFill="1" applyBorder="1" applyAlignment="1" applyProtection="1">
      <alignment horizontal="center" vertical="center"/>
      <protection locked="0"/>
    </xf>
    <xf numFmtId="14" fontId="49" fillId="7" borderId="17" xfId="0" applyNumberFormat="1" applyFont="1" applyFill="1" applyBorder="1" applyAlignment="1" applyProtection="1">
      <alignment horizontal="center" vertical="center"/>
      <protection locked="0"/>
    </xf>
    <xf numFmtId="1" fontId="22" fillId="6" borderId="28" xfId="0" applyNumberFormat="1" applyFont="1" applyFill="1" applyBorder="1" applyAlignment="1" applyProtection="1">
      <alignment horizontal="center" vertical="center"/>
      <protection locked="0"/>
    </xf>
    <xf numFmtId="1" fontId="22" fillId="6" borderId="35" xfId="0" applyNumberFormat="1" applyFont="1" applyFill="1" applyBorder="1" applyAlignment="1" applyProtection="1">
      <alignment horizontal="center" vertical="center"/>
      <protection locked="0"/>
    </xf>
    <xf numFmtId="1" fontId="22" fillId="6" borderId="44" xfId="0" applyNumberFormat="1" applyFont="1" applyFill="1" applyBorder="1" applyAlignment="1" applyProtection="1">
      <alignment horizontal="center" vertical="center"/>
      <protection locked="0"/>
    </xf>
    <xf numFmtId="0" fontId="3" fillId="0" borderId="66" xfId="0" applyFont="1" applyBorder="1" applyAlignment="1" applyProtection="1">
      <alignment horizontal="center" vertical="center"/>
      <protection hidden="1"/>
    </xf>
    <xf numFmtId="0" fontId="3" fillId="0" borderId="80" xfId="0" applyFont="1" applyBorder="1" applyAlignment="1" applyProtection="1">
      <alignment horizontal="center" vertical="center"/>
      <protection hidden="1"/>
    </xf>
    <xf numFmtId="0" fontId="3" fillId="0" borderId="18" xfId="0" applyFont="1" applyBorder="1" applyAlignment="1" applyProtection="1">
      <alignment horizontal="center" vertical="center"/>
      <protection hidden="1"/>
    </xf>
    <xf numFmtId="0" fontId="3" fillId="0" borderId="71" xfId="0" applyFont="1" applyBorder="1" applyAlignment="1" applyProtection="1">
      <alignment horizontal="center" vertical="center"/>
      <protection hidden="1"/>
    </xf>
    <xf numFmtId="0" fontId="3" fillId="0" borderId="0" xfId="0" applyFont="1" applyBorder="1" applyAlignment="1" applyProtection="1">
      <alignment horizontal="center" vertical="center"/>
      <protection hidden="1"/>
    </xf>
    <xf numFmtId="0" fontId="3" fillId="0" borderId="42" xfId="0" applyFont="1" applyBorder="1" applyAlignment="1" applyProtection="1">
      <alignment horizontal="center" vertical="center"/>
      <protection hidden="1"/>
    </xf>
    <xf numFmtId="0" fontId="3" fillId="0" borderId="59" xfId="0" applyFont="1" applyBorder="1" applyAlignment="1" applyProtection="1">
      <alignment horizontal="center" vertical="center"/>
      <protection hidden="1"/>
    </xf>
    <xf numFmtId="0" fontId="3" fillId="0" borderId="61" xfId="0" applyFont="1" applyBorder="1" applyAlignment="1" applyProtection="1">
      <alignment horizontal="center" vertical="center"/>
      <protection hidden="1"/>
    </xf>
    <xf numFmtId="0" fontId="3" fillId="0" borderId="62" xfId="0" applyFont="1" applyBorder="1" applyAlignment="1" applyProtection="1">
      <alignment horizontal="center" vertical="center"/>
      <protection hidden="1"/>
    </xf>
    <xf numFmtId="1" fontId="22" fillId="7" borderId="31" xfId="0" applyNumberFormat="1" applyFont="1" applyFill="1" applyBorder="1" applyAlignment="1" applyProtection="1">
      <alignment horizontal="center" vertical="center"/>
      <protection hidden="1"/>
    </xf>
    <xf numFmtId="1" fontId="22" fillId="7" borderId="40" xfId="0" applyNumberFormat="1" applyFont="1" applyFill="1" applyBorder="1" applyAlignment="1" applyProtection="1">
      <alignment horizontal="center" vertical="center"/>
      <protection hidden="1"/>
    </xf>
    <xf numFmtId="1" fontId="22" fillId="7" borderId="16" xfId="0" applyNumberFormat="1" applyFont="1" applyFill="1" applyBorder="1" applyAlignment="1" applyProtection="1">
      <alignment horizontal="center" vertical="center"/>
      <protection hidden="1"/>
    </xf>
    <xf numFmtId="1" fontId="22" fillId="7" borderId="44" xfId="0" applyNumberFormat="1" applyFont="1" applyFill="1" applyBorder="1" applyAlignment="1" applyProtection="1">
      <alignment horizontal="center" vertical="center"/>
      <protection hidden="1"/>
    </xf>
    <xf numFmtId="1" fontId="22" fillId="7" borderId="55" xfId="0" applyNumberFormat="1" applyFont="1" applyFill="1" applyBorder="1" applyAlignment="1" applyProtection="1">
      <alignment horizontal="center" vertical="center"/>
      <protection hidden="1"/>
    </xf>
    <xf numFmtId="0" fontId="18" fillId="0" borderId="18" xfId="0" applyFont="1" applyBorder="1" applyAlignment="1" applyProtection="1">
      <alignment horizontal="center" vertical="center" textRotation="90"/>
      <protection hidden="1"/>
    </xf>
    <xf numFmtId="0" fontId="18" fillId="0" borderId="23" xfId="0" applyFont="1" applyBorder="1" applyAlignment="1" applyProtection="1">
      <alignment horizontal="center" vertical="center" textRotation="90"/>
      <protection hidden="1"/>
    </xf>
    <xf numFmtId="0" fontId="41" fillId="0" borderId="62" xfId="0" applyFont="1" applyBorder="1" applyAlignment="1" applyProtection="1">
      <alignment horizontal="center" vertical="center" wrapText="1"/>
      <protection hidden="1"/>
    </xf>
    <xf numFmtId="0" fontId="41" fillId="0" borderId="45" xfId="0" applyFont="1" applyBorder="1" applyAlignment="1" applyProtection="1">
      <alignment horizontal="center" vertical="center" wrapText="1"/>
      <protection hidden="1"/>
    </xf>
    <xf numFmtId="0" fontId="41" fillId="0" borderId="59" xfId="0" applyFont="1" applyBorder="1" applyAlignment="1" applyProtection="1">
      <alignment horizontal="center" vertical="center" wrapText="1"/>
      <protection hidden="1"/>
    </xf>
    <xf numFmtId="0" fontId="41" fillId="0" borderId="46" xfId="0" applyFont="1" applyBorder="1" applyAlignment="1" applyProtection="1">
      <alignment horizontal="center" vertical="center" wrapText="1"/>
      <protection hidden="1"/>
    </xf>
    <xf numFmtId="0" fontId="18" fillId="0" borderId="8" xfId="0" applyFont="1" applyBorder="1" applyAlignment="1" applyProtection="1">
      <alignment horizontal="center" vertical="center" textRotation="90" wrapText="1"/>
      <protection hidden="1"/>
    </xf>
    <xf numFmtId="0" fontId="18" fillId="0" borderId="0" xfId="0" applyFont="1" applyBorder="1" applyAlignment="1" applyProtection="1">
      <alignment horizontal="center" vertical="center" textRotation="90" wrapText="1"/>
      <protection hidden="1"/>
    </xf>
    <xf numFmtId="0" fontId="18" fillId="0" borderId="9" xfId="0" applyFont="1" applyBorder="1" applyAlignment="1" applyProtection="1">
      <alignment horizontal="center" vertical="center" textRotation="90" wrapText="1"/>
      <protection hidden="1"/>
    </xf>
    <xf numFmtId="0" fontId="18" fillId="0" borderId="10" xfId="0" applyFont="1" applyBorder="1" applyAlignment="1" applyProtection="1">
      <alignment horizontal="center" vertical="center" textRotation="90" wrapText="1"/>
      <protection hidden="1"/>
    </xf>
    <xf numFmtId="0" fontId="18" fillId="0" borderId="1" xfId="0" applyFont="1" applyBorder="1" applyAlignment="1" applyProtection="1">
      <alignment horizontal="center" vertical="center" textRotation="90" wrapText="1"/>
      <protection hidden="1"/>
    </xf>
    <xf numFmtId="0" fontId="18" fillId="0" borderId="11" xfId="0" applyFont="1" applyBorder="1" applyAlignment="1" applyProtection="1">
      <alignment horizontal="center" vertical="center" textRotation="90" wrapText="1"/>
      <protection hidden="1"/>
    </xf>
    <xf numFmtId="0" fontId="22" fillId="0" borderId="28" xfId="0" applyFont="1" applyBorder="1" applyAlignment="1" applyProtection="1">
      <alignment horizontal="center" vertical="center"/>
      <protection hidden="1"/>
    </xf>
    <xf numFmtId="0" fontId="22" fillId="0" borderId="39" xfId="0" applyFont="1" applyBorder="1" applyAlignment="1" applyProtection="1">
      <alignment horizontal="center" vertical="center"/>
      <protection hidden="1"/>
    </xf>
    <xf numFmtId="1" fontId="22" fillId="7" borderId="24" xfId="0" applyNumberFormat="1" applyFont="1" applyFill="1" applyBorder="1" applyAlignment="1" applyProtection="1">
      <alignment horizontal="center" vertical="center"/>
      <protection hidden="1"/>
    </xf>
    <xf numFmtId="1" fontId="22" fillId="7" borderId="45" xfId="0" applyNumberFormat="1" applyFont="1" applyFill="1" applyBorder="1" applyAlignment="1" applyProtection="1">
      <alignment horizontal="center" vertical="center"/>
      <protection hidden="1"/>
    </xf>
    <xf numFmtId="0" fontId="41" fillId="0" borderId="68" xfId="0" applyFont="1" applyBorder="1" applyAlignment="1" applyProtection="1">
      <alignment horizontal="center" vertical="center"/>
      <protection hidden="1"/>
    </xf>
    <xf numFmtId="0" fontId="30" fillId="0" borderId="64" xfId="0" applyFont="1" applyBorder="1" applyAlignment="1" applyProtection="1">
      <alignment horizontal="center" vertical="center"/>
      <protection hidden="1"/>
    </xf>
    <xf numFmtId="0" fontId="30" fillId="0" borderId="69" xfId="0" applyFont="1" applyBorder="1" applyAlignment="1" applyProtection="1">
      <alignment horizontal="center" vertical="center"/>
      <protection hidden="1"/>
    </xf>
    <xf numFmtId="0" fontId="4" fillId="3" borderId="2" xfId="0" applyFont="1" applyFill="1" applyBorder="1" applyAlignment="1" applyProtection="1">
      <alignment horizontal="center" vertical="center"/>
      <protection hidden="1"/>
    </xf>
    <xf numFmtId="17" fontId="22" fillId="7" borderId="28" xfId="0" applyNumberFormat="1" applyFont="1" applyFill="1" applyBorder="1" applyAlignment="1" applyProtection="1">
      <alignment horizontal="center" vertical="center" textRotation="90"/>
      <protection hidden="1"/>
    </xf>
    <xf numFmtId="0" fontId="23" fillId="0" borderId="35" xfId="0" applyFont="1" applyBorder="1" applyAlignment="1" applyProtection="1">
      <protection hidden="1"/>
    </xf>
    <xf numFmtId="0" fontId="23" fillId="0" borderId="8" xfId="0" applyFont="1" applyBorder="1" applyAlignment="1" applyProtection="1">
      <protection hidden="1"/>
    </xf>
    <xf numFmtId="0" fontId="23" fillId="0" borderId="44" xfId="0" applyFont="1" applyBorder="1" applyAlignment="1" applyProtection="1">
      <protection hidden="1"/>
    </xf>
    <xf numFmtId="0" fontId="4" fillId="3" borderId="3" xfId="0" applyFont="1" applyFill="1" applyBorder="1" applyAlignment="1" applyProtection="1">
      <alignment horizontal="center" vertical="center" wrapText="1"/>
      <protection hidden="1"/>
    </xf>
    <xf numFmtId="0" fontId="15" fillId="7" borderId="2" xfId="0" applyFont="1" applyFill="1" applyBorder="1" applyAlignment="1" applyProtection="1">
      <alignment horizontal="center" vertical="center"/>
      <protection hidden="1"/>
    </xf>
    <xf numFmtId="0" fontId="15" fillId="7" borderId="3" xfId="0" applyFont="1" applyFill="1" applyBorder="1" applyAlignment="1" applyProtection="1">
      <alignment horizontal="center" vertical="center"/>
      <protection hidden="1"/>
    </xf>
    <xf numFmtId="0" fontId="46" fillId="6" borderId="3" xfId="0" applyFont="1" applyFill="1" applyBorder="1" applyAlignment="1" applyProtection="1">
      <alignment horizontal="left" vertical="center" wrapText="1"/>
      <protection locked="0"/>
    </xf>
    <xf numFmtId="0" fontId="9" fillId="4" borderId="3" xfId="0" applyFont="1" applyFill="1" applyBorder="1" applyAlignment="1" applyProtection="1">
      <alignment horizontal="center" vertical="center"/>
      <protection locked="0"/>
    </xf>
    <xf numFmtId="0" fontId="17" fillId="0" borderId="17" xfId="0" applyFont="1" applyBorder="1" applyAlignment="1" applyProtection="1">
      <alignment horizontal="center" vertical="center" textRotation="90" wrapText="1"/>
      <protection hidden="1"/>
    </xf>
    <xf numFmtId="0" fontId="17" fillId="0" borderId="22" xfId="0" applyFont="1" applyBorder="1" applyAlignment="1" applyProtection="1">
      <alignment horizontal="center" vertical="center" textRotation="90" wrapText="1"/>
      <protection hidden="1"/>
    </xf>
    <xf numFmtId="0" fontId="22" fillId="7" borderId="12" xfId="0" applyFont="1" applyFill="1" applyBorder="1" applyAlignment="1" applyProtection="1">
      <alignment horizontal="center" vertical="center"/>
      <protection hidden="1"/>
    </xf>
    <xf numFmtId="0" fontId="23" fillId="0" borderId="17" xfId="0" applyFont="1" applyBorder="1" applyAlignment="1" applyProtection="1">
      <protection hidden="1"/>
    </xf>
    <xf numFmtId="0" fontId="23" fillId="0" borderId="58" xfId="0" applyFont="1" applyBorder="1" applyAlignment="1" applyProtection="1">
      <protection hidden="1"/>
    </xf>
    <xf numFmtId="0" fontId="5" fillId="4" borderId="3" xfId="0" applyFont="1" applyFill="1" applyBorder="1" applyAlignment="1" applyProtection="1">
      <alignment horizontal="center" vertical="center" wrapText="1"/>
      <protection locked="0"/>
    </xf>
    <xf numFmtId="1" fontId="22" fillId="7" borderId="52" xfId="0" applyNumberFormat="1" applyFont="1" applyFill="1" applyBorder="1" applyAlignment="1" applyProtection="1">
      <alignment horizontal="center" vertical="center"/>
      <protection hidden="1"/>
    </xf>
    <xf numFmtId="0" fontId="15" fillId="7" borderId="2" xfId="0" applyFont="1" applyFill="1" applyBorder="1" applyAlignment="1" applyProtection="1">
      <alignment horizontal="right"/>
      <protection hidden="1"/>
    </xf>
    <xf numFmtId="0" fontId="15" fillId="7" borderId="3" xfId="0" applyFont="1" applyFill="1" applyBorder="1" applyAlignment="1" applyProtection="1">
      <alignment horizontal="right"/>
      <protection hidden="1"/>
    </xf>
    <xf numFmtId="167" fontId="22" fillId="7" borderId="36" xfId="0" applyNumberFormat="1" applyFont="1" applyFill="1" applyBorder="1" applyAlignment="1" applyProtection="1">
      <alignment horizontal="center" vertical="center"/>
      <protection hidden="1"/>
    </xf>
    <xf numFmtId="167" fontId="22" fillId="7" borderId="37" xfId="0" applyNumberFormat="1" applyFont="1" applyFill="1" applyBorder="1" applyAlignment="1" applyProtection="1">
      <alignment horizontal="center" vertical="center"/>
      <protection hidden="1"/>
    </xf>
    <xf numFmtId="165" fontId="22" fillId="7" borderId="54" xfId="0" applyNumberFormat="1" applyFont="1" applyFill="1" applyBorder="1" applyAlignment="1" applyProtection="1">
      <alignment horizontal="center" vertical="center" wrapText="1"/>
      <protection hidden="1"/>
    </xf>
    <xf numFmtId="165" fontId="22" fillId="7" borderId="37" xfId="0" applyNumberFormat="1" applyFont="1" applyFill="1" applyBorder="1" applyAlignment="1" applyProtection="1">
      <alignment horizontal="center" vertical="center" wrapText="1"/>
      <protection hidden="1"/>
    </xf>
    <xf numFmtId="0" fontId="51" fillId="11" borderId="8" xfId="0" applyFont="1" applyFill="1" applyBorder="1" applyAlignment="1" applyProtection="1">
      <alignment horizontal="center" vertical="center"/>
      <protection hidden="1"/>
    </xf>
    <xf numFmtId="0" fontId="51" fillId="11" borderId="0" xfId="0" applyFont="1" applyFill="1" applyBorder="1" applyAlignment="1" applyProtection="1">
      <alignment horizontal="center" vertical="center"/>
      <protection hidden="1"/>
    </xf>
    <xf numFmtId="0" fontId="51" fillId="11" borderId="9" xfId="0" applyFont="1" applyFill="1" applyBorder="1" applyAlignment="1" applyProtection="1">
      <alignment horizontal="center" vertical="center"/>
      <protection hidden="1"/>
    </xf>
    <xf numFmtId="0" fontId="12" fillId="6" borderId="0" xfId="0" applyFont="1" applyFill="1" applyBorder="1" applyAlignment="1" applyProtection="1">
      <alignment horizontal="left" vertical="center"/>
      <protection locked="0"/>
    </xf>
    <xf numFmtId="0" fontId="12" fillId="6" borderId="9" xfId="0" applyFont="1" applyFill="1" applyBorder="1" applyAlignment="1" applyProtection="1">
      <alignment horizontal="left" vertical="center"/>
      <protection locked="0"/>
    </xf>
    <xf numFmtId="1" fontId="22" fillId="7" borderId="12" xfId="0" applyNumberFormat="1" applyFont="1" applyFill="1" applyBorder="1" applyAlignment="1" applyProtection="1">
      <alignment horizontal="center" vertical="center"/>
      <protection locked="0" hidden="1"/>
    </xf>
    <xf numFmtId="1" fontId="22" fillId="7" borderId="17" xfId="0" applyNumberFormat="1" applyFont="1" applyFill="1" applyBorder="1" applyAlignment="1" applyProtection="1">
      <alignment horizontal="center" vertical="center"/>
      <protection locked="0" hidden="1"/>
    </xf>
    <xf numFmtId="1" fontId="22" fillId="7" borderId="58" xfId="0" applyNumberFormat="1" applyFont="1" applyFill="1" applyBorder="1" applyAlignment="1" applyProtection="1">
      <alignment horizontal="center" vertical="center"/>
      <protection locked="0" hidden="1"/>
    </xf>
    <xf numFmtId="1" fontId="15" fillId="8" borderId="25" xfId="0" applyNumberFormat="1" applyFont="1" applyFill="1" applyBorder="1" applyAlignment="1" applyProtection="1">
      <alignment horizontal="center" vertical="center"/>
      <protection hidden="1"/>
    </xf>
    <xf numFmtId="0" fontId="15" fillId="8" borderId="25" xfId="0" applyFont="1" applyFill="1" applyBorder="1" applyAlignment="1" applyProtection="1">
      <alignment horizontal="center" vertical="center"/>
      <protection hidden="1"/>
    </xf>
    <xf numFmtId="0" fontId="15" fillId="8" borderId="77" xfId="0" applyFont="1" applyFill="1" applyBorder="1" applyAlignment="1" applyProtection="1">
      <alignment horizontal="center" vertical="center"/>
      <protection hidden="1"/>
    </xf>
    <xf numFmtId="1" fontId="18" fillId="7" borderId="15" xfId="0" applyNumberFormat="1" applyFont="1" applyFill="1" applyBorder="1" applyAlignment="1" applyProtection="1">
      <alignment horizontal="center" vertical="center"/>
      <protection hidden="1"/>
    </xf>
    <xf numFmtId="1" fontId="18" fillId="7" borderId="57" xfId="0" applyNumberFormat="1" applyFont="1" applyFill="1" applyBorder="1" applyAlignment="1" applyProtection="1">
      <alignment horizontal="center" vertical="center"/>
      <protection hidden="1"/>
    </xf>
    <xf numFmtId="0" fontId="12" fillId="5" borderId="5" xfId="0" applyFont="1" applyFill="1" applyBorder="1" applyAlignment="1" applyProtection="1">
      <alignment horizontal="right" vertical="center"/>
      <protection hidden="1"/>
    </xf>
    <xf numFmtId="0" fontId="12" fillId="5" borderId="6" xfId="0" applyFont="1" applyFill="1" applyBorder="1" applyAlignment="1" applyProtection="1">
      <alignment horizontal="right" vertical="center"/>
      <protection hidden="1"/>
    </xf>
    <xf numFmtId="0" fontId="16" fillId="8" borderId="27" xfId="0" applyFont="1" applyFill="1" applyBorder="1" applyAlignment="1" applyProtection="1">
      <alignment horizontal="center" vertical="center"/>
      <protection hidden="1"/>
    </xf>
    <xf numFmtId="0" fontId="16" fillId="8" borderId="23" xfId="0" applyFont="1" applyFill="1" applyBorder="1" applyAlignment="1" applyProtection="1">
      <alignment horizontal="center" vertical="center"/>
      <protection hidden="1"/>
    </xf>
    <xf numFmtId="0" fontId="16" fillId="8" borderId="25" xfId="0" applyFont="1" applyFill="1" applyBorder="1" applyAlignment="1" applyProtection="1">
      <alignment horizontal="center" vertical="center"/>
      <protection hidden="1"/>
    </xf>
    <xf numFmtId="0" fontId="32" fillId="0" borderId="72" xfId="0" applyFont="1" applyBorder="1" applyAlignment="1" applyProtection="1">
      <alignment horizontal="center" vertical="top" wrapText="1"/>
      <protection hidden="1"/>
    </xf>
    <xf numFmtId="0" fontId="32" fillId="0" borderId="73" xfId="0" applyFont="1" applyBorder="1" applyAlignment="1" applyProtection="1">
      <alignment horizontal="center" vertical="top" wrapText="1"/>
      <protection hidden="1"/>
    </xf>
    <xf numFmtId="0" fontId="32" fillId="0" borderId="76" xfId="0" applyFont="1" applyBorder="1" applyAlignment="1" applyProtection="1">
      <alignment horizontal="center" vertical="top" wrapText="1"/>
      <protection hidden="1"/>
    </xf>
    <xf numFmtId="49" fontId="27" fillId="8" borderId="84" xfId="0" applyNumberFormat="1" applyFont="1" applyFill="1" applyBorder="1" applyAlignment="1" applyProtection="1">
      <alignment horizontal="center" vertical="center"/>
      <protection hidden="1"/>
    </xf>
    <xf numFmtId="49" fontId="27" fillId="8" borderId="3" xfId="0" applyNumberFormat="1" applyFont="1" applyFill="1" applyBorder="1" applyAlignment="1" applyProtection="1">
      <alignment horizontal="center" vertical="center"/>
      <protection hidden="1"/>
    </xf>
    <xf numFmtId="49" fontId="27" fillId="8" borderId="85" xfId="0" applyNumberFormat="1" applyFont="1" applyFill="1" applyBorder="1" applyAlignment="1" applyProtection="1">
      <alignment horizontal="center" vertical="center"/>
      <protection hidden="1"/>
    </xf>
    <xf numFmtId="0" fontId="2" fillId="2" borderId="0" xfId="0" applyFont="1" applyFill="1" applyBorder="1" applyAlignment="1" applyProtection="1">
      <alignment horizontal="center" vertical="center"/>
      <protection hidden="1"/>
    </xf>
    <xf numFmtId="0" fontId="38" fillId="10" borderId="0" xfId="0" applyFont="1" applyFill="1" applyBorder="1" applyAlignment="1" applyProtection="1">
      <alignment horizontal="center" vertical="center"/>
      <protection locked="0"/>
    </xf>
    <xf numFmtId="0" fontId="10" fillId="3" borderId="0" xfId="0" applyFont="1" applyFill="1" applyBorder="1" applyAlignment="1" applyProtection="1">
      <alignment horizontal="center" wrapText="1"/>
      <protection hidden="1"/>
    </xf>
    <xf numFmtId="0" fontId="13" fillId="0" borderId="8" xfId="0" applyFont="1" applyBorder="1" applyAlignment="1" applyProtection="1">
      <alignment horizontal="center"/>
      <protection hidden="1"/>
    </xf>
    <xf numFmtId="0" fontId="13" fillId="0" borderId="0" xfId="0" applyFont="1" applyBorder="1" applyAlignment="1" applyProtection="1">
      <alignment horizontal="center"/>
      <protection hidden="1"/>
    </xf>
    <xf numFmtId="0" fontId="13" fillId="0" borderId="9" xfId="0" applyFont="1" applyBorder="1" applyAlignment="1" applyProtection="1">
      <alignment horizontal="center"/>
      <protection hidden="1"/>
    </xf>
    <xf numFmtId="0" fontId="14" fillId="6" borderId="8" xfId="0" applyFont="1" applyFill="1" applyBorder="1" applyAlignment="1" applyProtection="1">
      <alignment horizontal="center" vertical="top" wrapText="1"/>
      <protection locked="0"/>
    </xf>
    <xf numFmtId="0" fontId="14" fillId="6" borderId="0" xfId="0" applyFont="1" applyFill="1" applyBorder="1" applyAlignment="1" applyProtection="1">
      <alignment horizontal="center" vertical="top" wrapText="1"/>
      <protection locked="0"/>
    </xf>
    <xf numFmtId="0" fontId="14" fillId="6" borderId="9" xfId="0" applyFont="1" applyFill="1" applyBorder="1" applyAlignment="1" applyProtection="1">
      <alignment horizontal="center" vertical="top" wrapText="1"/>
      <protection locked="0"/>
    </xf>
    <xf numFmtId="0" fontId="15" fillId="6" borderId="3" xfId="0" applyFont="1" applyFill="1" applyBorder="1" applyAlignment="1" applyProtection="1">
      <alignment horizontal="left" vertical="center"/>
      <protection locked="0"/>
    </xf>
    <xf numFmtId="0" fontId="15" fillId="6" borderId="4" xfId="0" applyFont="1" applyFill="1" applyBorder="1" applyAlignment="1" applyProtection="1">
      <alignment horizontal="left" vertical="center"/>
      <protection locked="0"/>
    </xf>
    <xf numFmtId="1" fontId="8" fillId="7" borderId="3" xfId="0" applyNumberFormat="1" applyFont="1" applyFill="1" applyBorder="1" applyAlignment="1" applyProtection="1">
      <alignment horizontal="center"/>
      <protection hidden="1"/>
    </xf>
    <xf numFmtId="1" fontId="8" fillId="7" borderId="4" xfId="0" applyNumberFormat="1" applyFont="1" applyFill="1" applyBorder="1" applyAlignment="1" applyProtection="1">
      <alignment horizontal="center"/>
      <protection hidden="1"/>
    </xf>
    <xf numFmtId="0" fontId="44" fillId="0" borderId="17" xfId="0" applyFont="1" applyBorder="1" applyAlignment="1" applyProtection="1">
      <alignment horizontal="center" vertical="center" textRotation="90" wrapText="1"/>
      <protection hidden="1"/>
    </xf>
    <xf numFmtId="0" fontId="44" fillId="0" borderId="22" xfId="0" applyFont="1" applyBorder="1" applyAlignment="1" applyProtection="1">
      <alignment horizontal="center" vertical="center" textRotation="90" wrapText="1"/>
      <protection hidden="1"/>
    </xf>
    <xf numFmtId="0" fontId="29" fillId="0" borderId="5" xfId="0" applyFont="1" applyFill="1" applyBorder="1" applyAlignment="1" applyProtection="1">
      <alignment horizontal="center" vertical="center" wrapText="1"/>
      <protection hidden="1"/>
    </xf>
    <xf numFmtId="0" fontId="29" fillId="0" borderId="6" xfId="0" applyFont="1" applyFill="1" applyBorder="1" applyAlignment="1" applyProtection="1">
      <alignment horizontal="center" vertical="center" wrapText="1"/>
      <protection hidden="1"/>
    </xf>
    <xf numFmtId="0" fontId="29" fillId="0" borderId="7" xfId="0" applyFont="1" applyFill="1" applyBorder="1" applyAlignment="1" applyProtection="1">
      <alignment horizontal="center" vertical="center" wrapText="1"/>
      <protection hidden="1"/>
    </xf>
    <xf numFmtId="0" fontId="1" fillId="0" borderId="0" xfId="0" applyFont="1" applyAlignment="1" applyProtection="1">
      <alignment horizontal="center"/>
      <protection hidden="1"/>
    </xf>
    <xf numFmtId="0" fontId="30" fillId="0" borderId="68" xfId="0" applyFont="1" applyBorder="1" applyAlignment="1" applyProtection="1">
      <alignment horizontal="center" vertical="center"/>
      <protection hidden="1"/>
    </xf>
    <xf numFmtId="1" fontId="22" fillId="7" borderId="14" xfId="0" applyNumberFormat="1" applyFont="1" applyFill="1" applyBorder="1" applyAlignment="1" applyProtection="1">
      <alignment horizontal="center" vertical="center"/>
      <protection hidden="1"/>
    </xf>
    <xf numFmtId="1" fontId="22" fillId="7" borderId="56" xfId="0" applyNumberFormat="1" applyFont="1" applyFill="1" applyBorder="1" applyAlignment="1" applyProtection="1">
      <alignment horizontal="center" vertical="center"/>
      <protection hidden="1"/>
    </xf>
    <xf numFmtId="0" fontId="47" fillId="0" borderId="8" xfId="0" quotePrefix="1" applyFont="1" applyFill="1" applyBorder="1" applyAlignment="1" applyProtection="1">
      <alignment horizontal="center" vertical="center" wrapText="1"/>
      <protection locked="0" hidden="1"/>
    </xf>
    <xf numFmtId="0" fontId="47" fillId="0" borderId="0" xfId="0" quotePrefix="1" applyFont="1" applyFill="1" applyBorder="1" applyAlignment="1" applyProtection="1">
      <alignment horizontal="center" vertical="center" wrapText="1"/>
      <protection locked="0" hidden="1"/>
    </xf>
    <xf numFmtId="0" fontId="47" fillId="0" borderId="9" xfId="0" quotePrefix="1" applyFont="1" applyFill="1" applyBorder="1" applyAlignment="1" applyProtection="1">
      <alignment horizontal="center" vertical="center" wrapText="1"/>
      <protection locked="0" hidden="1"/>
    </xf>
    <xf numFmtId="0" fontId="46" fillId="0" borderId="8" xfId="0" applyFont="1" applyFill="1" applyBorder="1" applyAlignment="1" applyProtection="1">
      <alignment horizontal="center" wrapText="1"/>
      <protection hidden="1"/>
    </xf>
    <xf numFmtId="0" fontId="46" fillId="0" borderId="0" xfId="0" applyFont="1" applyFill="1" applyBorder="1" applyAlignment="1" applyProtection="1">
      <alignment horizontal="center" wrapText="1"/>
      <protection hidden="1"/>
    </xf>
    <xf numFmtId="0" fontId="46" fillId="0" borderId="9" xfId="0" applyFont="1" applyFill="1" applyBorder="1" applyAlignment="1" applyProtection="1">
      <alignment horizontal="center" wrapText="1"/>
      <protection hidden="1"/>
    </xf>
    <xf numFmtId="0" fontId="46" fillId="0" borderId="10" xfId="0" applyFont="1" applyFill="1" applyBorder="1" applyAlignment="1" applyProtection="1">
      <alignment horizontal="center" wrapText="1"/>
      <protection hidden="1"/>
    </xf>
    <xf numFmtId="0" fontId="46" fillId="0" borderId="1" xfId="0" applyFont="1" applyFill="1" applyBorder="1" applyAlignment="1" applyProtection="1">
      <alignment horizontal="center" wrapText="1"/>
      <protection hidden="1"/>
    </xf>
    <xf numFmtId="0" fontId="46" fillId="0" borderId="11" xfId="0" applyFont="1" applyFill="1" applyBorder="1" applyAlignment="1" applyProtection="1">
      <alignment horizontal="center" wrapText="1"/>
      <protection hidden="1"/>
    </xf>
    <xf numFmtId="164" fontId="46" fillId="11" borderId="2" xfId="0" applyNumberFormat="1" applyFont="1" applyFill="1" applyBorder="1" applyAlignment="1" applyProtection="1">
      <alignment horizontal="right" vertical="center"/>
      <protection hidden="1"/>
    </xf>
    <xf numFmtId="164" fontId="16" fillId="11" borderId="3" xfId="0" applyNumberFormat="1" applyFont="1" applyFill="1" applyBorder="1" applyAlignment="1" applyProtection="1">
      <alignment horizontal="right" vertical="center"/>
      <protection hidden="1"/>
    </xf>
    <xf numFmtId="0" fontId="52" fillId="2" borderId="0" xfId="0" applyFont="1" applyFill="1" applyBorder="1" applyAlignment="1" applyProtection="1">
      <alignment horizontal="center" vertical="center"/>
      <protection hidden="1"/>
    </xf>
    <xf numFmtId="0" fontId="12" fillId="11" borderId="8" xfId="0" applyFont="1" applyFill="1" applyBorder="1" applyAlignment="1" applyProtection="1">
      <alignment horizontal="center" vertical="center"/>
      <protection hidden="1"/>
    </xf>
    <xf numFmtId="0" fontId="12" fillId="11" borderId="0" xfId="0" applyFont="1" applyFill="1" applyBorder="1" applyAlignment="1" applyProtection="1">
      <alignment horizontal="center" vertical="center"/>
      <protection hidden="1"/>
    </xf>
    <xf numFmtId="0" fontId="12" fillId="11" borderId="9" xfId="0" applyFont="1" applyFill="1" applyBorder="1" applyAlignment="1" applyProtection="1">
      <alignment horizontal="center" vertical="center"/>
      <protection hidden="1"/>
    </xf>
    <xf numFmtId="0" fontId="42" fillId="0" borderId="8" xfId="0" applyFont="1" applyBorder="1" applyAlignment="1" applyProtection="1">
      <alignment horizontal="center"/>
      <protection hidden="1"/>
    </xf>
    <xf numFmtId="0" fontId="42" fillId="0" borderId="0" xfId="0" applyFont="1" applyBorder="1" applyAlignment="1" applyProtection="1">
      <alignment horizontal="center"/>
      <protection hidden="1"/>
    </xf>
    <xf numFmtId="0" fontId="42" fillId="0" borderId="9" xfId="0" applyFont="1" applyBorder="1" applyAlignment="1" applyProtection="1">
      <alignment horizontal="center"/>
      <protection hidden="1"/>
    </xf>
    <xf numFmtId="0" fontId="43" fillId="11" borderId="2" xfId="0" applyFont="1" applyFill="1" applyBorder="1" applyAlignment="1" applyProtection="1">
      <alignment horizontal="right"/>
      <protection hidden="1"/>
    </xf>
    <xf numFmtId="0" fontId="43" fillId="11" borderId="3" xfId="0" applyFont="1" applyFill="1" applyBorder="1" applyAlignment="1" applyProtection="1">
      <alignment horizontal="right"/>
      <protection hidden="1"/>
    </xf>
    <xf numFmtId="0" fontId="0" fillId="11" borderId="3" xfId="0" applyFill="1" applyBorder="1" applyAlignment="1" applyProtection="1">
      <alignment horizontal="center" vertical="center"/>
      <protection locked="0"/>
    </xf>
    <xf numFmtId="0" fontId="45" fillId="11" borderId="2" xfId="0" applyFont="1" applyFill="1" applyBorder="1" applyAlignment="1" applyProtection="1">
      <alignment horizontal="right" vertical="center"/>
      <protection hidden="1"/>
    </xf>
    <xf numFmtId="0" fontId="45" fillId="11" borderId="3" xfId="0" applyFont="1" applyFill="1" applyBorder="1" applyAlignment="1" applyProtection="1">
      <alignment horizontal="right" vertical="center"/>
      <protection hidden="1"/>
    </xf>
    <xf numFmtId="0" fontId="53" fillId="0" borderId="12" xfId="0" applyFont="1" applyBorder="1" applyAlignment="1" applyProtection="1">
      <alignment horizontal="center" vertical="center" textRotation="90" wrapText="1"/>
      <protection hidden="1"/>
    </xf>
    <xf numFmtId="0" fontId="53" fillId="0" borderId="17" xfId="0" applyFont="1" applyBorder="1" applyAlignment="1" applyProtection="1">
      <alignment horizontal="center" vertical="center" textRotation="90" wrapText="1"/>
      <protection hidden="1"/>
    </xf>
    <xf numFmtId="0" fontId="53" fillId="0" borderId="22" xfId="0" applyFont="1" applyBorder="1" applyAlignment="1" applyProtection="1">
      <alignment horizontal="center" vertical="center" textRotation="90" wrapText="1"/>
      <protection hidden="1"/>
    </xf>
    <xf numFmtId="0" fontId="53" fillId="0" borderId="5" xfId="0" applyFont="1" applyBorder="1" applyAlignment="1" applyProtection="1">
      <alignment horizontal="center" vertical="center" wrapText="1"/>
      <protection hidden="1"/>
    </xf>
    <xf numFmtId="0" fontId="53" fillId="0" borderId="6" xfId="0" applyFont="1" applyBorder="1" applyAlignment="1" applyProtection="1">
      <alignment horizontal="center" vertical="center" wrapText="1"/>
      <protection hidden="1"/>
    </xf>
    <xf numFmtId="0" fontId="53" fillId="0" borderId="7" xfId="0" applyFont="1" applyBorder="1" applyAlignment="1" applyProtection="1">
      <alignment horizontal="center" vertical="center" wrapText="1"/>
      <protection hidden="1"/>
    </xf>
    <xf numFmtId="0" fontId="53" fillId="0" borderId="8" xfId="0" applyFont="1" applyBorder="1" applyAlignment="1" applyProtection="1">
      <alignment horizontal="center" vertical="center" wrapText="1"/>
      <protection hidden="1"/>
    </xf>
    <xf numFmtId="0" fontId="53" fillId="0" borderId="0" xfId="0" applyFont="1" applyBorder="1" applyAlignment="1" applyProtection="1">
      <alignment horizontal="center" vertical="center" wrapText="1"/>
      <protection hidden="1"/>
    </xf>
    <xf numFmtId="0" fontId="53" fillId="0" borderId="9" xfId="0" applyFont="1" applyBorder="1" applyAlignment="1" applyProtection="1">
      <alignment horizontal="center" vertical="center" wrapText="1"/>
      <protection hidden="1"/>
    </xf>
    <xf numFmtId="0" fontId="53" fillId="0" borderId="10" xfId="0" applyFont="1" applyBorder="1" applyAlignment="1" applyProtection="1">
      <alignment horizontal="center" vertical="center" wrapText="1"/>
      <protection hidden="1"/>
    </xf>
    <xf numFmtId="0" fontId="53" fillId="0" borderId="1" xfId="0" applyFont="1" applyBorder="1" applyAlignment="1" applyProtection="1">
      <alignment horizontal="center" vertical="center" wrapText="1"/>
      <protection hidden="1"/>
    </xf>
    <xf numFmtId="0" fontId="53" fillId="0" borderId="11" xfId="0" applyFont="1" applyBorder="1" applyAlignment="1" applyProtection="1">
      <alignment horizontal="center" vertical="center" wrapText="1"/>
      <protection hidden="1"/>
    </xf>
    <xf numFmtId="0" fontId="43" fillId="0" borderId="16" xfId="0" applyFont="1" applyBorder="1" applyAlignment="1" applyProtection="1">
      <alignment horizontal="center" vertical="center" wrapText="1"/>
      <protection hidden="1"/>
    </xf>
    <xf numFmtId="0" fontId="43" fillId="0" borderId="14" xfId="0" applyFont="1" applyBorder="1" applyAlignment="1" applyProtection="1">
      <alignment horizontal="center" vertical="center" wrapText="1"/>
      <protection hidden="1"/>
    </xf>
    <xf numFmtId="0" fontId="43" fillId="0" borderId="15" xfId="0" applyFont="1" applyBorder="1" applyAlignment="1" applyProtection="1">
      <alignment horizontal="center" vertical="center" wrapText="1"/>
      <protection hidden="1"/>
    </xf>
    <xf numFmtId="0" fontId="43" fillId="0" borderId="13" xfId="0" applyFont="1" applyBorder="1" applyAlignment="1" applyProtection="1">
      <alignment horizontal="center" vertical="center" wrapText="1"/>
      <protection hidden="1"/>
    </xf>
    <xf numFmtId="0" fontId="53" fillId="0" borderId="20" xfId="0" applyFont="1" applyBorder="1" applyAlignment="1" applyProtection="1">
      <alignment horizontal="center" vertical="center" textRotation="90"/>
      <protection hidden="1"/>
    </xf>
    <xf numFmtId="0" fontId="53" fillId="0" borderId="26" xfId="0" applyFont="1" applyBorder="1" applyAlignment="1" applyProtection="1">
      <alignment horizontal="center" vertical="center" textRotation="90"/>
      <protection hidden="1"/>
    </xf>
    <xf numFmtId="0" fontId="53" fillId="0" borderId="21" xfId="0" applyFont="1" applyBorder="1" applyAlignment="1" applyProtection="1">
      <alignment horizontal="center" vertical="center" textRotation="90"/>
      <protection hidden="1"/>
    </xf>
    <xf numFmtId="0" fontId="53" fillId="0" borderId="27" xfId="0" applyFont="1" applyBorder="1" applyAlignment="1" applyProtection="1">
      <alignment horizontal="center" vertical="center" textRotation="90"/>
      <protection hidden="1"/>
    </xf>
    <xf numFmtId="0" fontId="53" fillId="0" borderId="19" xfId="0" applyFont="1" applyBorder="1" applyAlignment="1" applyProtection="1">
      <alignment horizontal="center" vertical="center" textRotation="90"/>
      <protection hidden="1"/>
    </xf>
    <xf numFmtId="0" fontId="53" fillId="0" borderId="25" xfId="0" applyFont="1" applyBorder="1" applyAlignment="1" applyProtection="1">
      <alignment horizontal="center" vertical="center" textRotation="90"/>
      <protection hidden="1"/>
    </xf>
    <xf numFmtId="17" fontId="54" fillId="7" borderId="63" xfId="0" applyNumberFormat="1" applyFont="1" applyFill="1" applyBorder="1" applyAlignment="1" applyProtection="1">
      <alignment horizontal="center" vertical="center"/>
      <protection locked="0"/>
    </xf>
    <xf numFmtId="17" fontId="54" fillId="7" borderId="64" xfId="0" applyNumberFormat="1" applyFont="1" applyFill="1" applyBorder="1" applyAlignment="1" applyProtection="1">
      <alignment horizontal="center" vertical="center"/>
      <protection locked="0"/>
    </xf>
    <xf numFmtId="17" fontId="54" fillId="7" borderId="65" xfId="0" applyNumberFormat="1" applyFont="1" applyFill="1" applyBorder="1" applyAlignment="1" applyProtection="1">
      <alignment horizontal="center" vertical="center"/>
      <protection locked="0"/>
    </xf>
    <xf numFmtId="0" fontId="43" fillId="5" borderId="56" xfId="0" applyFont="1" applyFill="1" applyBorder="1" applyAlignment="1" applyProtection="1">
      <alignment horizontal="center" vertical="center"/>
      <protection hidden="1"/>
    </xf>
    <xf numFmtId="1" fontId="43" fillId="5" borderId="56" xfId="0" applyNumberFormat="1" applyFont="1" applyFill="1" applyBorder="1" applyAlignment="1" applyProtection="1">
      <alignment horizontal="center" vertical="center"/>
      <protection locked="0" hidden="1"/>
    </xf>
    <xf numFmtId="49" fontId="53" fillId="8" borderId="2" xfId="0" applyNumberFormat="1" applyFont="1" applyFill="1" applyBorder="1" applyAlignment="1" applyProtection="1">
      <alignment horizontal="center" vertical="center"/>
      <protection hidden="1"/>
    </xf>
    <xf numFmtId="49" fontId="53" fillId="8" borderId="3" xfId="0" applyNumberFormat="1" applyFont="1" applyFill="1" applyBorder="1" applyAlignment="1" applyProtection="1">
      <alignment horizontal="center" vertical="center"/>
      <protection hidden="1"/>
    </xf>
    <xf numFmtId="1" fontId="53" fillId="8" borderId="2" xfId="0" applyNumberFormat="1" applyFont="1" applyFill="1" applyBorder="1" applyAlignment="1" applyProtection="1">
      <alignment horizontal="center" vertical="center" textRotation="90"/>
      <protection locked="0" hidden="1"/>
    </xf>
    <xf numFmtId="1" fontId="53" fillId="8" borderId="4" xfId="0" applyNumberFormat="1" applyFont="1" applyFill="1" applyBorder="1" applyAlignment="1" applyProtection="1">
      <alignment horizontal="center" vertical="center" textRotation="90"/>
      <protection locked="0" hidden="1"/>
    </xf>
    <xf numFmtId="0" fontId="43" fillId="0" borderId="78" xfId="0" applyFont="1" applyBorder="1" applyAlignment="1" applyProtection="1">
      <alignment horizontal="center"/>
      <protection hidden="1"/>
    </xf>
    <xf numFmtId="0" fontId="43" fillId="0" borderId="30" xfId="0" applyFont="1" applyBorder="1" applyAlignment="1" applyProtection="1">
      <alignment horizontal="center"/>
      <protection hidden="1"/>
    </xf>
    <xf numFmtId="0" fontId="55" fillId="0" borderId="5" xfId="0" applyFont="1" applyFill="1" applyBorder="1" applyAlignment="1" applyProtection="1">
      <alignment horizontal="center" vertical="center" wrapText="1"/>
      <protection hidden="1"/>
    </xf>
    <xf numFmtId="0" fontId="55" fillId="0" borderId="6" xfId="0" applyFont="1" applyFill="1" applyBorder="1" applyAlignment="1" applyProtection="1">
      <alignment horizontal="center" vertical="center" wrapText="1"/>
      <protection hidden="1"/>
    </xf>
    <xf numFmtId="0" fontId="55" fillId="0" borderId="7" xfId="0" applyFont="1" applyFill="1" applyBorder="1" applyAlignment="1" applyProtection="1">
      <alignment horizontal="center" vertical="center" wrapText="1"/>
      <protection hidden="1"/>
    </xf>
    <xf numFmtId="0" fontId="43" fillId="0" borderId="66" xfId="0" applyFont="1" applyBorder="1" applyAlignment="1" applyProtection="1">
      <alignment horizontal="center" vertical="center" wrapText="1"/>
      <protection hidden="1"/>
    </xf>
    <xf numFmtId="0" fontId="43" fillId="0" borderId="80" xfId="0" applyFont="1" applyBorder="1" applyAlignment="1" applyProtection="1">
      <alignment horizontal="center" vertical="center" wrapText="1"/>
      <protection hidden="1"/>
    </xf>
    <xf numFmtId="0" fontId="43" fillId="0" borderId="71" xfId="0" applyFont="1" applyBorder="1" applyAlignment="1" applyProtection="1">
      <alignment horizontal="center" vertical="center" wrapText="1"/>
      <protection hidden="1"/>
    </xf>
    <xf numFmtId="0" fontId="43" fillId="0" borderId="0" xfId="0" applyFont="1" applyBorder="1" applyAlignment="1" applyProtection="1">
      <alignment horizontal="center" vertical="center" wrapText="1"/>
      <protection hidden="1"/>
    </xf>
    <xf numFmtId="0" fontId="43" fillId="0" borderId="59" xfId="0" applyFont="1" applyBorder="1" applyAlignment="1" applyProtection="1">
      <alignment horizontal="center" vertical="center" wrapText="1"/>
      <protection hidden="1"/>
    </xf>
    <xf numFmtId="0" fontId="43" fillId="0" borderId="61" xfId="0" applyFont="1" applyBorder="1" applyAlignment="1" applyProtection="1">
      <alignment horizontal="center" vertical="center" wrapText="1"/>
      <protection hidden="1"/>
    </xf>
    <xf numFmtId="0" fontId="43" fillId="0" borderId="56" xfId="0" applyFont="1" applyBorder="1" applyAlignment="1" applyProtection="1">
      <alignment horizontal="center" vertical="center"/>
      <protection hidden="1"/>
    </xf>
    <xf numFmtId="1" fontId="43" fillId="0" borderId="56" xfId="0" applyNumberFormat="1" applyFont="1" applyFill="1" applyBorder="1" applyAlignment="1" applyProtection="1">
      <alignment horizontal="center" vertical="center"/>
      <protection locked="0" hidden="1"/>
    </xf>
    <xf numFmtId="0" fontId="43" fillId="0" borderId="56" xfId="0" applyFont="1" applyFill="1" applyBorder="1" applyAlignment="1" applyProtection="1">
      <alignment horizontal="center" vertical="center"/>
      <protection locked="0" hidden="1"/>
    </xf>
    <xf numFmtId="0" fontId="56" fillId="0" borderId="8" xfId="0" applyFont="1" applyFill="1" applyBorder="1" applyAlignment="1" applyProtection="1">
      <alignment horizontal="center" vertical="center" wrapText="1"/>
      <protection locked="0" hidden="1"/>
    </xf>
    <xf numFmtId="0" fontId="56" fillId="0" borderId="0" xfId="0" applyFont="1" applyFill="1" applyBorder="1" applyAlignment="1" applyProtection="1">
      <alignment horizontal="center" vertical="center" wrapText="1"/>
      <protection locked="0" hidden="1"/>
    </xf>
    <xf numFmtId="0" fontId="56" fillId="0" borderId="9" xfId="0" applyFont="1" applyFill="1" applyBorder="1" applyAlignment="1" applyProtection="1">
      <alignment horizontal="center" vertical="center" wrapText="1"/>
      <protection locked="0" hidden="1"/>
    </xf>
    <xf numFmtId="0" fontId="43" fillId="8" borderId="84" xfId="0" applyFont="1" applyFill="1" applyBorder="1" applyAlignment="1" applyProtection="1">
      <alignment horizontal="center" vertical="center"/>
      <protection hidden="1"/>
    </xf>
    <xf numFmtId="0" fontId="43" fillId="8" borderId="88" xfId="0" applyFont="1" applyFill="1" applyBorder="1" applyAlignment="1" applyProtection="1">
      <alignment horizontal="center" vertical="center"/>
      <protection hidden="1"/>
    </xf>
    <xf numFmtId="0" fontId="43" fillId="8" borderId="86" xfId="0" applyFont="1" applyFill="1" applyBorder="1" applyAlignment="1" applyProtection="1">
      <alignment horizontal="center" vertical="center"/>
      <protection hidden="1"/>
    </xf>
    <xf numFmtId="1" fontId="43" fillId="8" borderId="86" xfId="0" applyNumberFormat="1" applyFont="1" applyFill="1" applyBorder="1" applyAlignment="1" applyProtection="1">
      <alignment horizontal="center" vertical="center"/>
      <protection locked="0" hidden="1"/>
    </xf>
    <xf numFmtId="0" fontId="43" fillId="8" borderId="86" xfId="0" applyFont="1" applyFill="1" applyBorder="1" applyAlignment="1" applyProtection="1">
      <alignment horizontal="center" vertical="center"/>
      <protection locked="0" hidden="1"/>
    </xf>
    <xf numFmtId="0" fontId="0" fillId="0" borderId="6" xfId="0" applyBorder="1">
      <alignment vertical="center"/>
    </xf>
    <xf numFmtId="0" fontId="50" fillId="6" borderId="0" xfId="0" applyFont="1" applyFill="1" applyBorder="1" applyAlignment="1" applyProtection="1">
      <alignment horizontal="left" vertical="center"/>
      <protection locked="0"/>
    </xf>
    <xf numFmtId="0" fontId="50" fillId="6" borderId="9" xfId="0" applyFont="1" applyFill="1" applyBorder="1" applyAlignment="1" applyProtection="1">
      <alignment horizontal="left" vertical="center"/>
      <protection locked="0"/>
    </xf>
    <xf numFmtId="168" fontId="46" fillId="11" borderId="3" xfId="0" applyNumberFormat="1" applyFont="1" applyFill="1" applyBorder="1" applyAlignment="1" applyProtection="1">
      <alignment horizontal="left"/>
      <protection locked="0" hidden="1"/>
    </xf>
    <xf numFmtId="168" fontId="46" fillId="11" borderId="4" xfId="0" applyNumberFormat="1" applyFont="1" applyFill="1" applyBorder="1" applyAlignment="1" applyProtection="1">
      <alignment horizontal="left"/>
      <protection locked="0" hidden="1"/>
    </xf>
    <xf numFmtId="0" fontId="43" fillId="5" borderId="56" xfId="0" applyFont="1" applyFill="1" applyBorder="1" applyAlignment="1" applyProtection="1">
      <alignment horizontal="center" vertical="center"/>
      <protection locked="0" hidden="1"/>
    </xf>
    <xf numFmtId="0" fontId="43" fillId="0" borderId="72" xfId="0" applyFont="1" applyBorder="1" applyAlignment="1" applyProtection="1">
      <alignment horizontal="center" vertical="top" wrapText="1"/>
      <protection hidden="1"/>
    </xf>
    <xf numFmtId="0" fontId="43" fillId="0" borderId="73" xfId="0" applyFont="1" applyBorder="1" applyAlignment="1" applyProtection="1">
      <alignment horizontal="center" vertical="top" wrapText="1"/>
      <protection hidden="1"/>
    </xf>
    <xf numFmtId="0" fontId="43" fillId="0" borderId="76" xfId="0" applyFont="1" applyBorder="1" applyAlignment="1" applyProtection="1">
      <alignment horizontal="center" vertical="top" wrapText="1"/>
      <protection hidden="1"/>
    </xf>
    <xf numFmtId="1" fontId="43" fillId="0" borderId="74" xfId="0" applyNumberFormat="1" applyFont="1" applyFill="1" applyBorder="1" applyAlignment="1" applyProtection="1">
      <alignment horizontal="center" vertical="center"/>
      <protection locked="0" hidden="1"/>
    </xf>
    <xf numFmtId="0" fontId="43" fillId="0" borderId="74" xfId="0" applyFont="1" applyFill="1" applyBorder="1" applyAlignment="1" applyProtection="1">
      <alignment horizontal="center" vertical="center"/>
      <protection locked="0" hidden="1"/>
    </xf>
    <xf numFmtId="0" fontId="43" fillId="0" borderId="8" xfId="0" applyFont="1" applyFill="1" applyBorder="1" applyAlignment="1" applyProtection="1">
      <alignment horizontal="center" wrapText="1"/>
      <protection hidden="1"/>
    </xf>
    <xf numFmtId="0" fontId="43" fillId="0" borderId="0" xfId="0" applyFont="1" applyFill="1" applyBorder="1" applyAlignment="1" applyProtection="1">
      <alignment horizontal="center" wrapText="1"/>
      <protection hidden="1"/>
    </xf>
    <xf numFmtId="0" fontId="43" fillId="0" borderId="9" xfId="0" applyFont="1" applyFill="1" applyBorder="1" applyAlignment="1" applyProtection="1">
      <alignment horizontal="center" wrapText="1"/>
      <protection hidden="1"/>
    </xf>
    <xf numFmtId="0" fontId="43" fillId="0" borderId="10" xfId="0" applyFont="1" applyFill="1" applyBorder="1" applyAlignment="1" applyProtection="1">
      <alignment horizontal="center" wrapText="1"/>
      <protection hidden="1"/>
    </xf>
    <xf numFmtId="0" fontId="43" fillId="0" borderId="1" xfId="0" applyFont="1" applyFill="1" applyBorder="1" applyAlignment="1" applyProtection="1">
      <alignment horizontal="center" wrapText="1"/>
      <protection hidden="1"/>
    </xf>
    <xf numFmtId="0" fontId="43" fillId="0" borderId="11" xfId="0" applyFont="1" applyFill="1" applyBorder="1" applyAlignment="1" applyProtection="1">
      <alignment horizontal="center" wrapText="1"/>
      <protection hidden="1"/>
    </xf>
    <xf numFmtId="0" fontId="43" fillId="0" borderId="66" xfId="0" applyFont="1" applyBorder="1" applyAlignment="1" applyProtection="1">
      <alignment horizontal="center" vertical="center"/>
      <protection hidden="1"/>
    </xf>
    <xf numFmtId="0" fontId="43" fillId="0" borderId="80" xfId="0" applyFont="1" applyBorder="1" applyAlignment="1" applyProtection="1">
      <alignment horizontal="center" vertical="center"/>
      <protection hidden="1"/>
    </xf>
    <xf numFmtId="0" fontId="43" fillId="0" borderId="59" xfId="0" applyFont="1" applyBorder="1" applyAlignment="1" applyProtection="1">
      <alignment horizontal="center" vertical="center"/>
      <protection hidden="1"/>
    </xf>
    <xf numFmtId="0" fontId="43" fillId="0" borderId="61" xfId="0" applyFont="1" applyBorder="1" applyAlignment="1" applyProtection="1">
      <alignment horizontal="center" vertical="center"/>
      <protection hidden="1"/>
    </xf>
    <xf numFmtId="1" fontId="54" fillId="7" borderId="14" xfId="0" applyNumberFormat="1" applyFont="1" applyFill="1" applyBorder="1" applyAlignment="1" applyProtection="1">
      <alignment horizontal="center" vertical="center"/>
      <protection locked="0" hidden="1"/>
    </xf>
    <xf numFmtId="1" fontId="54" fillId="7" borderId="45" xfId="0" applyNumberFormat="1" applyFont="1" applyFill="1" applyBorder="1" applyAlignment="1" applyProtection="1">
      <alignment horizontal="center" vertical="center"/>
      <protection locked="0" hidden="1"/>
    </xf>
  </cellXfs>
  <cellStyles count="1">
    <cellStyle name="Normal" xfId="0" builtinId="0"/>
  </cellStyles>
  <dxfs count="3">
    <dxf>
      <font>
        <color theme="0"/>
      </font>
    </dxf>
    <dxf>
      <font>
        <sz val="10"/>
        <color rgb="FFFFFFFF"/>
      </font>
    </dxf>
    <dxf>
      <font>
        <sz val="10"/>
        <color rgb="FFFFFFFF"/>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www.wps.cn/officeDocument/2020/cellImage" Target="NUL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tabColor rgb="FFFF0000"/>
  </sheetPr>
  <dimension ref="A1:XFB216"/>
  <sheetViews>
    <sheetView tabSelected="1" topLeftCell="A7" workbookViewId="0">
      <selection activeCell="AA10" sqref="AA10:AC10"/>
    </sheetView>
  </sheetViews>
  <sheetFormatPr defaultColWidth="0" defaultRowHeight="12.75" zeroHeight="1"/>
  <cols>
    <col min="1" max="1" width="1.5703125" style="1" customWidth="1"/>
    <col min="2" max="2" width="3.42578125" style="1" customWidth="1"/>
    <col min="3" max="3" width="2.5703125" style="1" customWidth="1"/>
    <col min="4" max="4" width="6.28515625" style="1" customWidth="1"/>
    <col min="5" max="5" width="6" style="1" customWidth="1"/>
    <col min="6" max="6" width="6.28515625" style="1" hidden="1" customWidth="1"/>
    <col min="7" max="7" width="6.5703125" style="1" hidden="1" customWidth="1"/>
    <col min="8" max="8" width="6.28515625" style="1" hidden="1" customWidth="1"/>
    <col min="9" max="10" width="5.28515625" style="1" bestFit="1" customWidth="1"/>
    <col min="11" max="13" width="4.5703125" style="1" customWidth="1"/>
    <col min="14" max="16" width="5.28515625" style="1" bestFit="1" customWidth="1"/>
    <col min="17" max="19" width="4.5703125" style="1" customWidth="1"/>
    <col min="20" max="20" width="5.28515625" style="1" bestFit="1" customWidth="1"/>
    <col min="21" max="21" width="4.5703125" style="1" customWidth="1"/>
    <col min="22" max="22" width="5.28515625" style="1" bestFit="1" customWidth="1"/>
    <col min="23" max="25" width="4.5703125" style="1" customWidth="1"/>
    <col min="26" max="26" width="5.28515625" style="1" bestFit="1" customWidth="1"/>
    <col min="27" max="29" width="4.5703125" style="1" customWidth="1"/>
    <col min="30" max="30" width="4.28515625" style="1" customWidth="1"/>
    <col min="31" max="31" width="4" style="1" customWidth="1"/>
    <col min="32" max="42" width="4.5703125" style="1" customWidth="1"/>
    <col min="43" max="43" width="5.5703125" style="1" customWidth="1"/>
    <col min="44" max="44" width="4.85546875" style="1" customWidth="1"/>
    <col min="45" max="45" width="5.85546875" style="1" customWidth="1"/>
    <col min="46" max="46" width="4.5703125" style="1" customWidth="1"/>
    <col min="47" max="47" width="7.42578125" style="1" customWidth="1"/>
    <col min="48" max="48" width="3.28515625" style="1" customWidth="1"/>
    <col min="49" max="49" width="8.5703125" style="1" hidden="1"/>
    <col min="50" max="50" width="8.5703125" style="2" hidden="1"/>
    <col min="51" max="63" width="8.5703125" style="1" hidden="1"/>
    <col min="64" max="64" width="8.5703125" style="3" hidden="1"/>
    <col min="65" max="66" width="8.5703125" style="1" hidden="1"/>
    <col min="67" max="67" width="10.5703125" style="1" hidden="1"/>
    <col min="68" max="16381" width="8.5703125" style="1" hidden="1"/>
    <col min="16382" max="16382" width="0" style="1" hidden="1"/>
    <col min="16383" max="16384" width="8.5703125" style="1" hidden="1"/>
  </cols>
  <sheetData>
    <row r="1" spans="1:76" ht="36" customHeight="1" thickBot="1">
      <c r="A1" s="195"/>
      <c r="B1" s="379" t="s">
        <v>56</v>
      </c>
      <c r="C1" s="379"/>
      <c r="D1" s="379"/>
      <c r="E1" s="379"/>
      <c r="F1" s="379"/>
      <c r="G1" s="379"/>
      <c r="H1" s="379"/>
      <c r="I1" s="379"/>
      <c r="J1" s="379"/>
      <c r="K1" s="379"/>
      <c r="L1" s="379"/>
      <c r="M1" s="379"/>
      <c r="N1" s="379"/>
      <c r="O1" s="379"/>
      <c r="P1" s="379"/>
      <c r="Q1" s="379"/>
      <c r="R1" s="379"/>
      <c r="S1" s="379"/>
      <c r="T1" s="379"/>
      <c r="U1" s="379"/>
      <c r="V1" s="379"/>
      <c r="W1" s="379"/>
      <c r="X1" s="379"/>
      <c r="Y1" s="379"/>
      <c r="Z1" s="379"/>
      <c r="AA1" s="379"/>
      <c r="AB1" s="379"/>
      <c r="AC1" s="379"/>
      <c r="AD1" s="379"/>
      <c r="AE1" s="379"/>
      <c r="AF1" s="379"/>
      <c r="AG1" s="379"/>
      <c r="AH1" s="379"/>
      <c r="AI1" s="379"/>
      <c r="AJ1" s="379"/>
      <c r="AK1" s="379"/>
      <c r="AL1" s="379"/>
      <c r="AM1" s="379"/>
      <c r="AN1" s="379"/>
      <c r="AO1" s="379"/>
      <c r="AP1" s="379"/>
      <c r="AQ1" s="379"/>
      <c r="AR1" s="379"/>
      <c r="AS1" s="379"/>
      <c r="AT1" s="379"/>
      <c r="AU1" s="379"/>
      <c r="AV1" s="4"/>
    </row>
    <row r="2" spans="1:76" s="5" customFormat="1" ht="30.75" customHeight="1" thickBot="1">
      <c r="A2" s="195"/>
      <c r="B2" s="332" t="s">
        <v>44</v>
      </c>
      <c r="C2" s="173"/>
      <c r="D2" s="173"/>
      <c r="E2" s="173"/>
      <c r="F2" s="347" t="s">
        <v>78</v>
      </c>
      <c r="G2" s="347"/>
      <c r="H2" s="347"/>
      <c r="I2" s="347"/>
      <c r="J2" s="347"/>
      <c r="K2" s="337" t="s">
        <v>51</v>
      </c>
      <c r="L2" s="337"/>
      <c r="M2" s="337"/>
      <c r="N2" s="171" t="s">
        <v>53</v>
      </c>
      <c r="O2" s="171"/>
      <c r="P2" s="171"/>
      <c r="Q2" s="173" t="s">
        <v>45</v>
      </c>
      <c r="R2" s="173"/>
      <c r="S2" s="173"/>
      <c r="T2" s="173"/>
      <c r="U2" s="174">
        <v>0</v>
      </c>
      <c r="V2" s="175"/>
      <c r="W2" s="176" t="s">
        <v>49</v>
      </c>
      <c r="X2" s="176"/>
      <c r="Y2" s="176"/>
      <c r="Z2" s="341">
        <v>0</v>
      </c>
      <c r="AA2" s="341"/>
      <c r="AB2" s="288" t="s">
        <v>46</v>
      </c>
      <c r="AC2" s="288"/>
      <c r="AD2" s="288"/>
      <c r="AE2" s="288"/>
      <c r="AF2" s="288"/>
      <c r="AG2" s="288"/>
      <c r="AH2" s="288"/>
      <c r="AI2" s="171" t="s">
        <v>79</v>
      </c>
      <c r="AJ2" s="171"/>
      <c r="AK2" s="171"/>
      <c r="AL2" s="171"/>
      <c r="AM2" s="171"/>
      <c r="AN2" s="172" t="s">
        <v>59</v>
      </c>
      <c r="AO2" s="172"/>
      <c r="AP2" s="380">
        <v>43800</v>
      </c>
      <c r="AQ2" s="380"/>
      <c r="AR2" s="380"/>
      <c r="AS2" s="380"/>
      <c r="AT2" s="380"/>
      <c r="AU2" s="380"/>
      <c r="AV2" s="6"/>
      <c r="AX2" s="7"/>
      <c r="BE2" s="8">
        <v>0</v>
      </c>
      <c r="BF2" s="5" t="s">
        <v>52</v>
      </c>
      <c r="BI2" s="5" t="str">
        <f>IF(N2="STATE SERVICE","SS",IF(N2="Subordinate","S",IF(N2="Ministrial","M","F")))</f>
        <v>S</v>
      </c>
      <c r="BL2" s="7"/>
    </row>
    <row r="3" spans="1:76" ht="48" customHeight="1" thickBot="1">
      <c r="A3" s="195"/>
      <c r="B3" s="381" t="s">
        <v>47</v>
      </c>
      <c r="C3" s="381"/>
      <c r="D3" s="381"/>
      <c r="E3" s="381"/>
      <c r="F3" s="381"/>
      <c r="G3" s="381"/>
      <c r="H3" s="381"/>
      <c r="I3" s="381"/>
      <c r="J3" s="381"/>
      <c r="K3" s="381"/>
      <c r="L3" s="381"/>
      <c r="M3" s="381"/>
      <c r="N3" s="381"/>
      <c r="O3" s="381"/>
      <c r="P3" s="381"/>
      <c r="Q3" s="381"/>
      <c r="R3" s="381"/>
      <c r="S3" s="381"/>
      <c r="T3" s="381"/>
      <c r="U3" s="381"/>
      <c r="V3" s="381"/>
      <c r="W3" s="381"/>
      <c r="X3" s="381"/>
      <c r="Y3" s="381"/>
      <c r="Z3" s="381"/>
      <c r="AA3" s="381"/>
      <c r="AB3" s="381"/>
      <c r="AC3" s="381"/>
      <c r="AD3" s="381"/>
      <c r="AE3" s="381"/>
      <c r="AF3" s="381"/>
      <c r="AG3" s="381"/>
      <c r="AH3" s="381"/>
      <c r="AI3" s="381"/>
      <c r="AJ3" s="381"/>
      <c r="AK3" s="381"/>
      <c r="AL3" s="381"/>
      <c r="AM3" s="381"/>
      <c r="AN3" s="381"/>
      <c r="AO3" s="381"/>
      <c r="AP3" s="381"/>
      <c r="AQ3" s="381"/>
      <c r="AR3" s="381"/>
      <c r="AS3" s="381"/>
      <c r="AT3" s="381"/>
      <c r="AU3" s="381"/>
      <c r="AV3" s="9"/>
      <c r="BE3" s="10">
        <v>0.01</v>
      </c>
      <c r="BF3" s="11" t="s">
        <v>53</v>
      </c>
    </row>
    <row r="4" spans="1:76" ht="33.75" customHeight="1">
      <c r="A4" s="195"/>
      <c r="B4" s="368" t="s">
        <v>34</v>
      </c>
      <c r="C4" s="369"/>
      <c r="D4" s="369"/>
      <c r="E4" s="369"/>
      <c r="F4" s="369"/>
      <c r="G4" s="369"/>
      <c r="H4" s="369"/>
      <c r="I4" s="369"/>
      <c r="J4" s="369"/>
      <c r="K4" s="369"/>
      <c r="L4" s="369"/>
      <c r="M4" s="107" t="s">
        <v>71</v>
      </c>
      <c r="N4" s="358" t="s">
        <v>74</v>
      </c>
      <c r="O4" s="358"/>
      <c r="P4" s="358"/>
      <c r="Q4" s="358"/>
      <c r="R4" s="358"/>
      <c r="S4" s="358"/>
      <c r="T4" s="358"/>
      <c r="U4" s="358"/>
      <c r="V4" s="358"/>
      <c r="W4" s="358"/>
      <c r="X4" s="358"/>
      <c r="Y4" s="358"/>
      <c r="Z4" s="358"/>
      <c r="AA4" s="358"/>
      <c r="AB4" s="358"/>
      <c r="AC4" s="358"/>
      <c r="AD4" s="358"/>
      <c r="AE4" s="358"/>
      <c r="AF4" s="358"/>
      <c r="AG4" s="358"/>
      <c r="AH4" s="358"/>
      <c r="AI4" s="358"/>
      <c r="AJ4" s="358"/>
      <c r="AK4" s="358"/>
      <c r="AL4" s="358"/>
      <c r="AM4" s="358"/>
      <c r="AN4" s="358"/>
      <c r="AO4" s="358"/>
      <c r="AP4" s="358"/>
      <c r="AQ4" s="358"/>
      <c r="AR4" s="358"/>
      <c r="AS4" s="358"/>
      <c r="AT4" s="358"/>
      <c r="AU4" s="359"/>
      <c r="AV4" s="12"/>
      <c r="BE4" s="10">
        <v>0.02</v>
      </c>
      <c r="BF4" s="5" t="s">
        <v>54</v>
      </c>
    </row>
    <row r="5" spans="1:76" ht="27" customHeight="1">
      <c r="A5" s="195"/>
      <c r="B5" s="355" t="str">
        <f>CONCATENATE(B4,M4,N4)</f>
        <v>कार्यालय:प्रधानाचार्य,GOVT. SENIOR SECONDARY SCHOOL RAIMALWADA (JODHPUR)</v>
      </c>
      <c r="C5" s="356"/>
      <c r="D5" s="356"/>
      <c r="E5" s="356"/>
      <c r="F5" s="356"/>
      <c r="G5" s="356"/>
      <c r="H5" s="356"/>
      <c r="I5" s="356"/>
      <c r="J5" s="356"/>
      <c r="K5" s="356"/>
      <c r="L5" s="356"/>
      <c r="M5" s="356"/>
      <c r="N5" s="356"/>
      <c r="O5" s="356"/>
      <c r="P5" s="356"/>
      <c r="Q5" s="356"/>
      <c r="R5" s="356"/>
      <c r="S5" s="356"/>
      <c r="T5" s="356"/>
      <c r="U5" s="356"/>
      <c r="V5" s="356"/>
      <c r="W5" s="356"/>
      <c r="X5" s="356"/>
      <c r="Y5" s="356"/>
      <c r="Z5" s="356"/>
      <c r="AA5" s="356"/>
      <c r="AB5" s="356"/>
      <c r="AC5" s="356"/>
      <c r="AD5" s="356"/>
      <c r="AE5" s="356"/>
      <c r="AF5" s="356"/>
      <c r="AG5" s="356"/>
      <c r="AH5" s="356"/>
      <c r="AI5" s="356"/>
      <c r="AJ5" s="356"/>
      <c r="AK5" s="356"/>
      <c r="AL5" s="356"/>
      <c r="AM5" s="356"/>
      <c r="AN5" s="356"/>
      <c r="AO5" s="356"/>
      <c r="AP5" s="356"/>
      <c r="AQ5" s="356"/>
      <c r="AR5" s="356"/>
      <c r="AS5" s="356"/>
      <c r="AT5" s="356"/>
      <c r="AU5" s="357"/>
      <c r="AV5" s="12"/>
      <c r="AX5" s="96"/>
      <c r="BE5" s="10"/>
      <c r="BF5" s="5"/>
      <c r="BL5" s="96"/>
    </row>
    <row r="6" spans="1:76" ht="18.75" customHeight="1">
      <c r="A6" s="195"/>
      <c r="B6" s="382" t="str">
        <f>AI2</f>
        <v>ACP Arrear</v>
      </c>
      <c r="C6" s="383"/>
      <c r="D6" s="383"/>
      <c r="E6" s="383"/>
      <c r="F6" s="383"/>
      <c r="G6" s="383"/>
      <c r="H6" s="383"/>
      <c r="I6" s="383"/>
      <c r="J6" s="383"/>
      <c r="K6" s="383"/>
      <c r="L6" s="383"/>
      <c r="M6" s="383"/>
      <c r="N6" s="383"/>
      <c r="O6" s="383"/>
      <c r="P6" s="383"/>
      <c r="Q6" s="383"/>
      <c r="R6" s="383"/>
      <c r="S6" s="383"/>
      <c r="T6" s="383"/>
      <c r="U6" s="383"/>
      <c r="V6" s="383"/>
      <c r="W6" s="383"/>
      <c r="X6" s="383"/>
      <c r="Y6" s="383"/>
      <c r="Z6" s="383"/>
      <c r="AA6" s="383"/>
      <c r="AB6" s="383"/>
      <c r="AC6" s="383"/>
      <c r="AD6" s="383"/>
      <c r="AE6" s="383"/>
      <c r="AF6" s="383"/>
      <c r="AG6" s="383"/>
      <c r="AH6" s="383"/>
      <c r="AI6" s="383"/>
      <c r="AJ6" s="383"/>
      <c r="AK6" s="383"/>
      <c r="AL6" s="383"/>
      <c r="AM6" s="383"/>
      <c r="AN6" s="383"/>
      <c r="AO6" s="383"/>
      <c r="AP6" s="383"/>
      <c r="AQ6" s="383"/>
      <c r="AR6" s="383"/>
      <c r="AS6" s="383"/>
      <c r="AT6" s="383"/>
      <c r="AU6" s="384"/>
      <c r="AV6" s="12"/>
      <c r="BE6" s="10">
        <v>0.03</v>
      </c>
      <c r="BF6" s="11" t="s">
        <v>55</v>
      </c>
    </row>
    <row r="7" spans="1:76" ht="48.75" customHeight="1" thickBot="1">
      <c r="A7" s="195"/>
      <c r="B7" s="385"/>
      <c r="C7" s="386"/>
      <c r="D7" s="386"/>
      <c r="E7" s="386"/>
      <c r="F7" s="386"/>
      <c r="G7" s="386"/>
      <c r="H7" s="386"/>
      <c r="I7" s="386"/>
      <c r="J7" s="386"/>
      <c r="K7" s="386"/>
      <c r="L7" s="386"/>
      <c r="M7" s="386"/>
      <c r="N7" s="386"/>
      <c r="O7" s="386"/>
      <c r="P7" s="386"/>
      <c r="Q7" s="386"/>
      <c r="R7" s="386"/>
      <c r="S7" s="386"/>
      <c r="T7" s="386"/>
      <c r="U7" s="386"/>
      <c r="V7" s="386"/>
      <c r="W7" s="386"/>
      <c r="X7" s="386"/>
      <c r="Y7" s="386"/>
      <c r="Z7" s="386"/>
      <c r="AA7" s="386"/>
      <c r="AB7" s="386"/>
      <c r="AC7" s="386"/>
      <c r="AD7" s="386"/>
      <c r="AE7" s="386"/>
      <c r="AF7" s="386"/>
      <c r="AG7" s="386"/>
      <c r="AH7" s="386"/>
      <c r="AI7" s="386"/>
      <c r="AJ7" s="386"/>
      <c r="AK7" s="386"/>
      <c r="AL7" s="386"/>
      <c r="AM7" s="386"/>
      <c r="AN7" s="386"/>
      <c r="AO7" s="386"/>
      <c r="AP7" s="386"/>
      <c r="AQ7" s="386"/>
      <c r="AR7" s="386"/>
      <c r="AS7" s="386"/>
      <c r="AT7" s="386"/>
      <c r="AU7" s="387"/>
      <c r="AV7" s="12"/>
      <c r="BE7" s="10">
        <v>0.04</v>
      </c>
      <c r="BF7" s="5"/>
    </row>
    <row r="8" spans="1:76" ht="31.5" customHeight="1" thickBot="1">
      <c r="A8" s="195"/>
      <c r="B8" s="338" t="s">
        <v>35</v>
      </c>
      <c r="C8" s="339"/>
      <c r="D8" s="339"/>
      <c r="E8" s="339"/>
      <c r="F8" s="339"/>
      <c r="G8" s="339"/>
      <c r="H8" s="339"/>
      <c r="I8" s="339"/>
      <c r="J8" s="340"/>
      <c r="K8" s="340"/>
      <c r="L8" s="340"/>
      <c r="M8" s="340"/>
      <c r="N8" s="340"/>
      <c r="O8" s="340"/>
      <c r="P8" s="340"/>
      <c r="Q8" s="248" t="s">
        <v>48</v>
      </c>
      <c r="R8" s="248"/>
      <c r="S8" s="248"/>
      <c r="T8" s="248"/>
      <c r="U8" s="204"/>
      <c r="V8" s="204"/>
      <c r="W8" s="204"/>
      <c r="X8" s="204"/>
      <c r="Y8" s="204"/>
      <c r="Z8" s="248" t="s">
        <v>36</v>
      </c>
      <c r="AA8" s="248"/>
      <c r="AB8" s="248"/>
      <c r="AC8" s="248"/>
      <c r="AD8" s="248"/>
      <c r="AE8" s="248"/>
      <c r="AF8" s="248"/>
      <c r="AG8" s="248"/>
      <c r="AH8" s="248"/>
      <c r="AI8" s="248"/>
      <c r="AJ8" s="388"/>
      <c r="AK8" s="388"/>
      <c r="AL8" s="388"/>
      <c r="AM8" s="388"/>
      <c r="AN8" s="388"/>
      <c r="AO8" s="388"/>
      <c r="AP8" s="388"/>
      <c r="AQ8" s="388"/>
      <c r="AR8" s="388"/>
      <c r="AS8" s="388"/>
      <c r="AT8" s="388"/>
      <c r="AU8" s="389"/>
      <c r="AV8" s="12"/>
      <c r="BE8" s="10">
        <v>0.05</v>
      </c>
      <c r="BF8" s="11"/>
    </row>
    <row r="9" spans="1:76" ht="16.5" customHeight="1" thickBot="1">
      <c r="A9" s="195"/>
      <c r="B9" s="349" t="s">
        <v>37</v>
      </c>
      <c r="C9" s="350"/>
      <c r="D9" s="350"/>
      <c r="E9" s="350"/>
      <c r="F9" s="350"/>
      <c r="G9" s="350"/>
      <c r="H9" s="350"/>
      <c r="I9" s="350"/>
      <c r="J9" s="350"/>
      <c r="K9" s="350"/>
      <c r="L9" s="350"/>
      <c r="M9" s="350"/>
      <c r="N9" s="350"/>
      <c r="O9" s="350"/>
      <c r="P9" s="350"/>
      <c r="Q9" s="350"/>
      <c r="R9" s="350"/>
      <c r="S9" s="350"/>
      <c r="T9" s="350"/>
      <c r="U9" s="247">
        <v>44387</v>
      </c>
      <c r="V9" s="247"/>
      <c r="W9" s="247"/>
      <c r="X9" s="247"/>
      <c r="Y9" s="247"/>
      <c r="Z9" s="97" t="s">
        <v>38</v>
      </c>
      <c r="AA9" s="247">
        <v>44651</v>
      </c>
      <c r="AB9" s="247"/>
      <c r="AC9" s="247"/>
      <c r="AD9" s="247"/>
      <c r="AE9" s="247"/>
      <c r="AF9" s="247"/>
      <c r="AG9" s="247"/>
      <c r="AH9" s="99">
        <f>MONTH(AA9)</f>
        <v>3</v>
      </c>
      <c r="AI9" s="99"/>
      <c r="AJ9" s="99"/>
      <c r="AK9" s="99">
        <f>YEAR(AA9)</f>
        <v>2022</v>
      </c>
      <c r="AL9" s="99"/>
      <c r="AM9" s="99"/>
      <c r="AN9" s="99"/>
      <c r="AO9" s="99"/>
      <c r="AP9" s="99"/>
      <c r="AQ9" s="99"/>
      <c r="AR9" s="99" t="str">
        <f>CONCATENATE(AH9,AK9)</f>
        <v>32022</v>
      </c>
      <c r="AS9" s="390"/>
      <c r="AT9" s="390"/>
      <c r="AU9" s="391"/>
      <c r="AV9" s="12"/>
      <c r="AX9" s="90">
        <f>U9</f>
        <v>44387</v>
      </c>
      <c r="AY9" s="1">
        <f>DAY(AX9)</f>
        <v>10</v>
      </c>
      <c r="AZ9" s="1">
        <f>MONTH(E17)</f>
        <v>7</v>
      </c>
      <c r="BA9" s="1">
        <f>YEAR(AX9)</f>
        <v>2021</v>
      </c>
      <c r="BE9" s="10">
        <v>0.06</v>
      </c>
      <c r="BF9" s="5"/>
    </row>
    <row r="10" spans="1:76" ht="23.25" customHeight="1">
      <c r="A10" s="195"/>
      <c r="B10" s="342" t="s">
        <v>18</v>
      </c>
      <c r="C10" s="319" t="s">
        <v>19</v>
      </c>
      <c r="D10" s="320"/>
      <c r="E10" s="321"/>
      <c r="F10" s="95"/>
      <c r="G10" s="95"/>
      <c r="H10" s="95"/>
      <c r="I10" s="315" t="s">
        <v>61</v>
      </c>
      <c r="J10" s="316"/>
      <c r="K10" s="316"/>
      <c r="L10" s="317"/>
      <c r="M10" s="317"/>
      <c r="N10" s="318"/>
      <c r="O10" s="315" t="s">
        <v>62</v>
      </c>
      <c r="P10" s="316"/>
      <c r="Q10" s="316"/>
      <c r="R10" s="317"/>
      <c r="S10" s="317"/>
      <c r="T10" s="318"/>
      <c r="U10" s="242" t="s">
        <v>40</v>
      </c>
      <c r="V10" s="243"/>
      <c r="W10" s="243"/>
      <c r="X10" s="244"/>
      <c r="Y10" s="244"/>
      <c r="Z10" s="245"/>
      <c r="AA10" s="184" t="s">
        <v>80</v>
      </c>
      <c r="AB10" s="185"/>
      <c r="AC10" s="186"/>
      <c r="AD10" s="281" t="s">
        <v>77</v>
      </c>
      <c r="AE10" s="282"/>
      <c r="AF10" s="283"/>
      <c r="AG10" s="181" t="s">
        <v>31</v>
      </c>
      <c r="AH10" s="182"/>
      <c r="AI10" s="183"/>
      <c r="AJ10" s="181" t="s">
        <v>4</v>
      </c>
      <c r="AK10" s="182"/>
      <c r="AL10" s="183"/>
      <c r="AM10" s="246" t="s">
        <v>60</v>
      </c>
      <c r="AN10" s="182"/>
      <c r="AO10" s="183"/>
      <c r="AP10" s="179" t="s">
        <v>26</v>
      </c>
      <c r="AQ10" s="179" t="s">
        <v>20</v>
      </c>
      <c r="AR10" s="179" t="s">
        <v>21</v>
      </c>
      <c r="AS10" s="279" t="s">
        <v>22</v>
      </c>
      <c r="AT10" s="392" t="s">
        <v>69</v>
      </c>
      <c r="AU10" s="392" t="s">
        <v>70</v>
      </c>
      <c r="AV10" s="12"/>
      <c r="AX10" s="90">
        <f>IF(AY9=1,0,AX9-1)</f>
        <v>44386</v>
      </c>
      <c r="AY10" s="1">
        <f>DAY(AX10)</f>
        <v>9</v>
      </c>
      <c r="AZ10" s="1">
        <f>MONTH(C18)</f>
        <v>8</v>
      </c>
      <c r="BA10" s="1">
        <f>AY13-AY9+1</f>
        <v>22</v>
      </c>
      <c r="BE10" s="10">
        <v>7.0000000000000007E-2</v>
      </c>
      <c r="BF10" s="11"/>
    </row>
    <row r="11" spans="1:76" ht="32.25" customHeight="1">
      <c r="A11" s="195"/>
      <c r="B11" s="342"/>
      <c r="C11" s="319"/>
      <c r="D11" s="320"/>
      <c r="E11" s="321"/>
      <c r="F11" s="13"/>
      <c r="G11" s="13"/>
      <c r="H11" s="13"/>
      <c r="I11" s="313" t="s">
        <v>0</v>
      </c>
      <c r="J11" s="169" t="s">
        <v>1</v>
      </c>
      <c r="K11" s="169" t="s">
        <v>2</v>
      </c>
      <c r="L11" s="169" t="s">
        <v>41</v>
      </c>
      <c r="M11" s="14" t="s">
        <v>42</v>
      </c>
      <c r="N11" s="214" t="s">
        <v>3</v>
      </c>
      <c r="O11" s="271" t="s">
        <v>0</v>
      </c>
      <c r="P11" s="169" t="s">
        <v>1</v>
      </c>
      <c r="Q11" s="169" t="s">
        <v>2</v>
      </c>
      <c r="R11" s="169" t="s">
        <v>41</v>
      </c>
      <c r="S11" s="14" t="s">
        <v>42</v>
      </c>
      <c r="T11" s="214" t="s">
        <v>3</v>
      </c>
      <c r="U11" s="271" t="s">
        <v>0</v>
      </c>
      <c r="V11" s="169" t="s">
        <v>1</v>
      </c>
      <c r="W11" s="169" t="s">
        <v>2</v>
      </c>
      <c r="X11" s="169" t="s">
        <v>41</v>
      </c>
      <c r="Y11" s="15" t="s">
        <v>42</v>
      </c>
      <c r="Z11" s="214" t="s">
        <v>3</v>
      </c>
      <c r="AA11" s="193" t="s">
        <v>23</v>
      </c>
      <c r="AB11" s="251" t="s">
        <v>24</v>
      </c>
      <c r="AC11" s="177" t="s">
        <v>25</v>
      </c>
      <c r="AD11" s="193" t="s">
        <v>23</v>
      </c>
      <c r="AE11" s="251" t="s">
        <v>24</v>
      </c>
      <c r="AF11" s="177" t="s">
        <v>25</v>
      </c>
      <c r="AG11" s="193" t="s">
        <v>23</v>
      </c>
      <c r="AH11" s="251" t="s">
        <v>24</v>
      </c>
      <c r="AI11" s="177" t="s">
        <v>25</v>
      </c>
      <c r="AJ11" s="193" t="s">
        <v>23</v>
      </c>
      <c r="AK11" s="251" t="s">
        <v>24</v>
      </c>
      <c r="AL11" s="177" t="s">
        <v>25</v>
      </c>
      <c r="AM11" s="193" t="s">
        <v>23</v>
      </c>
      <c r="AN11" s="251" t="s">
        <v>24</v>
      </c>
      <c r="AO11" s="177" t="s">
        <v>25</v>
      </c>
      <c r="AP11" s="179"/>
      <c r="AQ11" s="179"/>
      <c r="AR11" s="179"/>
      <c r="AS11" s="279"/>
      <c r="AT11" s="392"/>
      <c r="AU11" s="392"/>
      <c r="AV11" s="12"/>
      <c r="AX11" s="90">
        <f>EOMONTH(AX9,-1)+1</f>
        <v>44378</v>
      </c>
      <c r="AY11" s="1">
        <f t="shared" ref="AY11:AY13" si="0">DAY(AX11)</f>
        <v>1</v>
      </c>
      <c r="AZ11" s="1">
        <f>MONTH(C19)</f>
        <v>9</v>
      </c>
      <c r="BE11" s="10">
        <v>0.08</v>
      </c>
      <c r="BF11" s="5"/>
    </row>
    <row r="12" spans="1:76" ht="12.75" customHeight="1" thickBot="1">
      <c r="A12" s="195"/>
      <c r="B12" s="343"/>
      <c r="C12" s="322"/>
      <c r="D12" s="323"/>
      <c r="E12" s="324"/>
      <c r="F12" s="13"/>
      <c r="G12" s="13"/>
      <c r="H12" s="13"/>
      <c r="I12" s="314"/>
      <c r="J12" s="170"/>
      <c r="K12" s="170"/>
      <c r="L12" s="170"/>
      <c r="M12" s="162" t="s">
        <v>43</v>
      </c>
      <c r="N12" s="215"/>
      <c r="O12" s="272"/>
      <c r="P12" s="170"/>
      <c r="Q12" s="170"/>
      <c r="R12" s="170"/>
      <c r="S12" s="162" t="str">
        <f>M12</f>
        <v>Cas.All.</v>
      </c>
      <c r="T12" s="215"/>
      <c r="U12" s="272"/>
      <c r="V12" s="170"/>
      <c r="W12" s="170"/>
      <c r="X12" s="170"/>
      <c r="Y12" s="163" t="str">
        <f>S12</f>
        <v>Cas.All.</v>
      </c>
      <c r="Z12" s="215"/>
      <c r="AA12" s="194"/>
      <c r="AB12" s="252"/>
      <c r="AC12" s="178"/>
      <c r="AD12" s="194"/>
      <c r="AE12" s="252"/>
      <c r="AF12" s="178"/>
      <c r="AG12" s="194"/>
      <c r="AH12" s="252"/>
      <c r="AI12" s="178"/>
      <c r="AJ12" s="194"/>
      <c r="AK12" s="252"/>
      <c r="AL12" s="178"/>
      <c r="AM12" s="194"/>
      <c r="AN12" s="252"/>
      <c r="AO12" s="178"/>
      <c r="AP12" s="180"/>
      <c r="AQ12" s="180"/>
      <c r="AR12" s="180"/>
      <c r="AS12" s="280"/>
      <c r="AT12" s="393"/>
      <c r="AU12" s="393"/>
      <c r="AV12" s="12"/>
      <c r="AX12" s="90"/>
      <c r="BE12" s="10">
        <v>0.09</v>
      </c>
      <c r="BF12" s="11"/>
    </row>
    <row r="13" spans="1:76" ht="12" customHeight="1">
      <c r="A13" s="195"/>
      <c r="B13" s="344">
        <v>1</v>
      </c>
      <c r="C13" s="333">
        <f>U9</f>
        <v>44387</v>
      </c>
      <c r="D13" s="160">
        <f>IF(D15=AX11,"------",AX11)</f>
        <v>44378</v>
      </c>
      <c r="E13" s="16" t="s">
        <v>27</v>
      </c>
      <c r="F13" s="17">
        <f t="shared" ref="F13" si="1">MONTH(C13)</f>
        <v>7</v>
      </c>
      <c r="G13" s="17">
        <f t="shared" ref="G13" si="2">YEAR(C13)</f>
        <v>2021</v>
      </c>
      <c r="H13" s="17" t="str">
        <f t="shared" ref="H13:H17" si="3">CONCATENATE(F13,G13)</f>
        <v>72021</v>
      </c>
      <c r="I13" s="325">
        <f>ROUND(O13/AY13*AY10,0)</f>
        <v>12048</v>
      </c>
      <c r="J13" s="308">
        <f>ROUND(IF($F$2="Fix To Regular",0,I13*BS13/100),0)</f>
        <v>3735</v>
      </c>
      <c r="K13" s="308">
        <f>ROUND(IF(Q13=0,0,I13*BU13/100),0)</f>
        <v>1084</v>
      </c>
      <c r="L13" s="308">
        <v>0</v>
      </c>
      <c r="M13" s="308">
        <v>0</v>
      </c>
      <c r="N13" s="276">
        <f>SUM(I13:M13)</f>
        <v>16867</v>
      </c>
      <c r="O13" s="187">
        <v>41500</v>
      </c>
      <c r="P13" s="190">
        <f>IF($F$2="Fix To Regular",0,O13*BT13/100)</f>
        <v>11620</v>
      </c>
      <c r="Q13" s="190">
        <f>IF($F$2="Fix To Regular",0,O13*BW13/100)</f>
        <v>3735</v>
      </c>
      <c r="R13" s="190">
        <v>0</v>
      </c>
      <c r="S13" s="190">
        <v>0</v>
      </c>
      <c r="T13" s="276">
        <f>SUM(O13:S13)</f>
        <v>56855</v>
      </c>
      <c r="U13" s="310">
        <f>I17-O13</f>
        <v>1632</v>
      </c>
      <c r="V13" s="399">
        <f>J17-P13</f>
        <v>1751</v>
      </c>
      <c r="W13" s="399">
        <f>K17-Q13</f>
        <v>147</v>
      </c>
      <c r="X13" s="308">
        <f>L17-R13</f>
        <v>0</v>
      </c>
      <c r="Y13" s="308">
        <f>M17-S13</f>
        <v>0</v>
      </c>
      <c r="Z13" s="366">
        <f>SUM(U13:Y17)</f>
        <v>3530</v>
      </c>
      <c r="AA13" s="284">
        <f>IF($AA$10="gpf",$Z$2+(J17-BX17),IF($AA$10="nps",ROUND((I17+BX17)*0.1,0)))</f>
        <v>1294</v>
      </c>
      <c r="AB13" s="190">
        <f>IF($AA$10="gpf",$Z$2,IF($AA$10="nps",ROUND((O13+P13)*0.1-AE13,0),0))</f>
        <v>0</v>
      </c>
      <c r="AC13" s="276">
        <f>AA13-AB13</f>
        <v>1294</v>
      </c>
      <c r="AD13" s="284">
        <f>IF($AA$10="nps",J17-BX17,0)</f>
        <v>0</v>
      </c>
      <c r="AE13" s="190">
        <v>0</v>
      </c>
      <c r="AF13" s="276">
        <f>AD13-AE13</f>
        <v>0</v>
      </c>
      <c r="AG13" s="284">
        <f>IF(BN13="MSS",ROUND(I17/31*5,0),IF(BN13="MS",ROUND(I17/31*3,0),IF(BN13="MM",ROUND(I17/31*2,0),IF(BN13="MF",ROUND(I17/31*1,0),IF(BN13="SSS",ROUND(N17/31*2,0),IF(BN13="SS",ROUND(N17/31,0),IF(BN13="SM",ROUND(N17/31,0),IF(BN13="SF",ROUND(N17/31*0,0),IF(BN13="OSS",ROUND(N17/31*2,0),IF(BN13="OS",ROUND(N17/31,0),IF(BN13="OM",ROUND(N17/31,0),IF(BN13="OF",ROUND(N17/31*0,0),0))))))))))))</f>
        <v>0</v>
      </c>
      <c r="AH13" s="190">
        <f>IF(BN13="MSS",ROUND(O13/31*5,0),IF(BN13="MS",ROUND(O13/31*3,0),IF(BN13="MM",ROUND(O13/31*2,0),IF(BN13="MF",ROUND(O13/31*1,0),IF(BN13="SSS",ROUND(T13/31*2,0),IF(BN13="SS",ROUND(T13/31,0),IF(BN13="SM",ROUND(T13/31,0),IF(BN13="SF",ROUND(T13/31*0,0),IF(BN13="OSS",ROUND(T13/31*2,0),IF(BN13="OS",ROUND(T13/31,0),IF(BN13="OM",ROUND(T13/31,0),IF(BN13="OF",ROUND(T13/31*0,0),0))))))))))))</f>
        <v>0</v>
      </c>
      <c r="AI13" s="276">
        <f>AG13-AH13</f>
        <v>0</v>
      </c>
      <c r="AJ13" s="296">
        <v>3000</v>
      </c>
      <c r="AK13" s="187">
        <f>AJ13</f>
        <v>3000</v>
      </c>
      <c r="AL13" s="276">
        <f>SUM(AJ13-AK13)</f>
        <v>0</v>
      </c>
      <c r="AM13" s="289">
        <v>0</v>
      </c>
      <c r="AN13" s="190">
        <f>IF(BS13&lt;28,0,AM13)</f>
        <v>0</v>
      </c>
      <c r="AO13" s="276">
        <f>SUM(AM13-AN13)</f>
        <v>0</v>
      </c>
      <c r="AP13" s="273">
        <v>0</v>
      </c>
      <c r="AQ13" s="360">
        <f>(Z13-AC13-AI13)*$U$2</f>
        <v>0</v>
      </c>
      <c r="AR13" s="261">
        <f>AC13+AI13+AL13+AQ13+AO13+AF13</f>
        <v>1294</v>
      </c>
      <c r="AS13" s="259">
        <f>Z13-AR13-AP13</f>
        <v>2236</v>
      </c>
      <c r="AT13" s="292"/>
      <c r="AU13" s="294"/>
      <c r="AV13" s="102"/>
      <c r="AX13" s="90">
        <f>EOMONTH(AX9,0)</f>
        <v>44408</v>
      </c>
      <c r="AY13" s="1">
        <f t="shared" si="0"/>
        <v>31</v>
      </c>
      <c r="BE13" s="10">
        <v>0.1</v>
      </c>
      <c r="BF13" s="5"/>
      <c r="BG13" s="168"/>
      <c r="BH13" s="168">
        <f>IF($N$2="state service",5,IF($N$2="subordinate",3,IF($N$2="ministrial",2,1)))</f>
        <v>3</v>
      </c>
      <c r="BI13" s="270" t="str">
        <f>H13</f>
        <v>72021</v>
      </c>
      <c r="BJ13" s="168">
        <f>BH13+BI13</f>
        <v>72024</v>
      </c>
      <c r="BK13" s="168">
        <f>IF(BJ13=32025,"SSM",IF(BJ13=32023,"SM",IF(BJ13=32022,"MM",IF(BJ13=32021,"FM",IF(BJ13=92025,"SSS",IF(BJ13=92023,"SS",IF(BJ13=92022,"MS",IF(BJ13=92021,"FS",IF(BJ13=102025,"SSO",IF(BJ13=102023,"SO",IF(BJ13=102022,"MO",IF(BJ13=102021,"FO",0))))))))))))</f>
        <v>0</v>
      </c>
      <c r="BL13" s="168">
        <f>IF(BI13="32020","M",IF(BI13="92020","S",IF(BI13="102020","O",0)))</f>
        <v>0</v>
      </c>
      <c r="BM13" s="168">
        <f>IF(BL13=0,0,$BI$2)</f>
        <v>0</v>
      </c>
      <c r="BN13" s="168" t="str">
        <f>CONCATENATE(BL13,BM13)</f>
        <v>00</v>
      </c>
      <c r="BO13" s="287">
        <f>C13</f>
        <v>44387</v>
      </c>
      <c r="BP13" s="168">
        <f>MONTH(BO13)</f>
        <v>7</v>
      </c>
      <c r="BQ13" s="168">
        <f>YEAR(BO13)</f>
        <v>2021</v>
      </c>
      <c r="BR13" s="168" t="str">
        <f>CONCATENATE(BP13,BQ13)</f>
        <v>72021</v>
      </c>
      <c r="BS13" s="168" t="str">
        <f>IF(BQ13&gt;2021,34,IF(BR13="72021","31",IF(BR13="82021","31",IF(BR13="92021","31",IF(BR13="102021","31",IF(BR13="112021","31",IF(BR13="122021","31",IF(BR13="32019","12",IF(BR13="42019","12",IF(BR13="52019","12",IF(BR13="62019","12","17")))))))))))</f>
        <v>31</v>
      </c>
      <c r="BT13" s="168" t="str">
        <f>IF(BQ13&gt;2021,31,IF(BR13="72021","28",IF(BR13="82021","28",IF(BR13="92021","28",IF(BR13="102021","31",IF(BR13="112021","31",IF(BR13="122021","31",IF(BR13="32019","12",IF(BR13="42019","12",IF(BR13="52019","12",IF(BR13="62019","12","17")))))))))))</f>
        <v>28</v>
      </c>
      <c r="BU13" s="168" t="str">
        <f>IF(BQ13&gt;2021,9,IF(BS13&gt;="28","9","8"))</f>
        <v>9</v>
      </c>
      <c r="BV13" s="168" t="str">
        <f>IF(BQ13&gt;2021,28,IF(BR13="72021","28",IF(BR13="82021","28",IF(BR13="92021","28",IF(BR13="102021","31",IF(BR13="112021","31",IF(BR13="122021","31",IF(BR13="32019","12",IF(BR13="42019","12",IF(BR13="52019","12",IF(BR13="62019","12","17")))))))))))</f>
        <v>28</v>
      </c>
      <c r="BW13" s="168" t="str">
        <f>IF(BV13&gt;="28","9","8")</f>
        <v>9</v>
      </c>
      <c r="BX13" s="397">
        <f>ROUND(IF($F$2="Fix To Regular",0,I13*BV13/100),0)</f>
        <v>3373</v>
      </c>
    </row>
    <row r="14" spans="1:76" ht="12" customHeight="1" thickBot="1">
      <c r="A14" s="195"/>
      <c r="B14" s="345"/>
      <c r="C14" s="334"/>
      <c r="D14" s="351">
        <f>IF(D13="------","------",U9-1)</f>
        <v>44386</v>
      </c>
      <c r="E14" s="352"/>
      <c r="F14" s="19">
        <f>F13</f>
        <v>7</v>
      </c>
      <c r="G14" s="19">
        <f>G13</f>
        <v>2021</v>
      </c>
      <c r="H14" s="19" t="str">
        <f t="shared" si="3"/>
        <v>72021</v>
      </c>
      <c r="I14" s="326"/>
      <c r="J14" s="309"/>
      <c r="K14" s="309"/>
      <c r="L14" s="309"/>
      <c r="M14" s="309"/>
      <c r="N14" s="203"/>
      <c r="O14" s="188"/>
      <c r="P14" s="191"/>
      <c r="Q14" s="191"/>
      <c r="R14" s="191"/>
      <c r="S14" s="191"/>
      <c r="T14" s="277"/>
      <c r="U14" s="311"/>
      <c r="V14" s="328"/>
      <c r="W14" s="328"/>
      <c r="X14" s="327"/>
      <c r="Y14" s="327"/>
      <c r="Z14" s="278"/>
      <c r="AA14" s="285"/>
      <c r="AB14" s="191"/>
      <c r="AC14" s="277"/>
      <c r="AD14" s="285"/>
      <c r="AE14" s="191"/>
      <c r="AF14" s="277"/>
      <c r="AG14" s="285"/>
      <c r="AH14" s="191"/>
      <c r="AI14" s="277"/>
      <c r="AJ14" s="297"/>
      <c r="AK14" s="188"/>
      <c r="AL14" s="277"/>
      <c r="AM14" s="290"/>
      <c r="AN14" s="191"/>
      <c r="AO14" s="277"/>
      <c r="AP14" s="274"/>
      <c r="AQ14" s="361"/>
      <c r="AR14" s="262"/>
      <c r="AS14" s="260"/>
      <c r="AT14" s="293"/>
      <c r="AU14" s="295"/>
      <c r="AV14" s="102"/>
      <c r="BE14" s="10">
        <v>0.11</v>
      </c>
      <c r="BF14" s="11"/>
      <c r="BG14" s="168"/>
      <c r="BH14" s="168"/>
      <c r="BI14" s="270"/>
      <c r="BJ14" s="168"/>
      <c r="BK14" s="168"/>
      <c r="BL14" s="168"/>
      <c r="BM14" s="168"/>
      <c r="BN14" s="168"/>
      <c r="BO14" s="287"/>
      <c r="BP14" s="168"/>
      <c r="BQ14" s="168"/>
      <c r="BR14" s="168"/>
      <c r="BS14" s="168"/>
      <c r="BT14" s="168"/>
      <c r="BU14" s="168"/>
      <c r="BV14" s="168"/>
      <c r="BW14" s="168"/>
      <c r="BX14" s="397"/>
    </row>
    <row r="15" spans="1:76" ht="12" customHeight="1">
      <c r="A15" s="195"/>
      <c r="B15" s="345"/>
      <c r="C15" s="335"/>
      <c r="D15" s="161">
        <f>U9</f>
        <v>44387</v>
      </c>
      <c r="E15" s="20" t="s">
        <v>27</v>
      </c>
      <c r="F15" s="21">
        <f t="shared" ref="F15:F17" si="4">F14</f>
        <v>7</v>
      </c>
      <c r="G15" s="21">
        <f t="shared" ref="G15:G17" si="5">G14</f>
        <v>2021</v>
      </c>
      <c r="H15" s="21" t="str">
        <f t="shared" si="3"/>
        <v>72021</v>
      </c>
      <c r="I15" s="212">
        <f>ROUND(AZ15/AY13*BA10,0)</f>
        <v>31084</v>
      </c>
      <c r="J15" s="348">
        <f>ROUND(I15*BS13/100,0)</f>
        <v>9636</v>
      </c>
      <c r="K15" s="348">
        <f>ROUND(I15*BU13/100,0)</f>
        <v>2798</v>
      </c>
      <c r="L15" s="348">
        <v>0</v>
      </c>
      <c r="M15" s="348">
        <v>0</v>
      </c>
      <c r="N15" s="202">
        <f>SUM(I15:M15)</f>
        <v>43518</v>
      </c>
      <c r="O15" s="188"/>
      <c r="P15" s="191"/>
      <c r="Q15" s="191"/>
      <c r="R15" s="191"/>
      <c r="S15" s="191"/>
      <c r="T15" s="277"/>
      <c r="U15" s="311"/>
      <c r="V15" s="328"/>
      <c r="W15" s="328"/>
      <c r="X15" s="327"/>
      <c r="Y15" s="327"/>
      <c r="Z15" s="278"/>
      <c r="AA15" s="285"/>
      <c r="AB15" s="191"/>
      <c r="AC15" s="277"/>
      <c r="AD15" s="285"/>
      <c r="AE15" s="191"/>
      <c r="AF15" s="277"/>
      <c r="AG15" s="285"/>
      <c r="AH15" s="191"/>
      <c r="AI15" s="277"/>
      <c r="AJ15" s="297"/>
      <c r="AK15" s="188"/>
      <c r="AL15" s="277"/>
      <c r="AM15" s="290"/>
      <c r="AN15" s="191"/>
      <c r="AO15" s="277"/>
      <c r="AP15" s="274"/>
      <c r="AQ15" s="361"/>
      <c r="AR15" s="262"/>
      <c r="AS15" s="260"/>
      <c r="AT15" s="293"/>
      <c r="AU15" s="295"/>
      <c r="AV15" s="102"/>
      <c r="AX15" s="264" t="s">
        <v>32</v>
      </c>
      <c r="AY15" s="265"/>
      <c r="AZ15" s="253">
        <f>AP2</f>
        <v>43800</v>
      </c>
      <c r="BA15" s="254"/>
      <c r="BE15" s="10">
        <v>0.12</v>
      </c>
      <c r="BF15" s="5"/>
      <c r="BG15" s="168"/>
      <c r="BH15" s="168"/>
      <c r="BI15" s="270"/>
      <c r="BJ15" s="168"/>
      <c r="BK15" s="168"/>
      <c r="BL15" s="168"/>
      <c r="BM15" s="168"/>
      <c r="BN15" s="168"/>
      <c r="BO15" s="287"/>
      <c r="BP15" s="168"/>
      <c r="BQ15" s="168"/>
      <c r="BR15" s="168"/>
      <c r="BS15" s="168"/>
      <c r="BT15" s="168"/>
      <c r="BU15" s="168"/>
      <c r="BV15" s="168"/>
      <c r="BW15" s="168"/>
      <c r="BX15" s="397">
        <f>ROUND(I15*BV13/100,0)</f>
        <v>8704</v>
      </c>
    </row>
    <row r="16" spans="1:76" ht="12" customHeight="1">
      <c r="A16" s="195"/>
      <c r="B16" s="345"/>
      <c r="C16" s="335"/>
      <c r="D16" s="353">
        <f>AX13</f>
        <v>44408</v>
      </c>
      <c r="E16" s="354"/>
      <c r="F16" s="19">
        <f t="shared" si="4"/>
        <v>7</v>
      </c>
      <c r="G16" s="19">
        <f t="shared" si="5"/>
        <v>2021</v>
      </c>
      <c r="H16" s="19" t="str">
        <f t="shared" si="3"/>
        <v>72021</v>
      </c>
      <c r="I16" s="213"/>
      <c r="J16" s="309"/>
      <c r="K16" s="309"/>
      <c r="L16" s="309"/>
      <c r="M16" s="309"/>
      <c r="N16" s="203"/>
      <c r="O16" s="188"/>
      <c r="P16" s="191"/>
      <c r="Q16" s="191"/>
      <c r="R16" s="191"/>
      <c r="S16" s="191"/>
      <c r="T16" s="277"/>
      <c r="U16" s="312"/>
      <c r="V16" s="400"/>
      <c r="W16" s="400"/>
      <c r="X16" s="327"/>
      <c r="Y16" s="327"/>
      <c r="Z16" s="367"/>
      <c r="AA16" s="285"/>
      <c r="AB16" s="191"/>
      <c r="AC16" s="277"/>
      <c r="AD16" s="285"/>
      <c r="AE16" s="191"/>
      <c r="AF16" s="277"/>
      <c r="AG16" s="285"/>
      <c r="AH16" s="191"/>
      <c r="AI16" s="277"/>
      <c r="AJ16" s="297"/>
      <c r="AK16" s="188"/>
      <c r="AL16" s="277"/>
      <c r="AM16" s="290"/>
      <c r="AN16" s="191"/>
      <c r="AO16" s="277"/>
      <c r="AP16" s="274"/>
      <c r="AQ16" s="361"/>
      <c r="AR16" s="262"/>
      <c r="AS16" s="260"/>
      <c r="AT16" s="293"/>
      <c r="AU16" s="295"/>
      <c r="AV16" s="102"/>
      <c r="AX16" s="266"/>
      <c r="AY16" s="267"/>
      <c r="AZ16" s="255"/>
      <c r="BA16" s="256"/>
      <c r="BE16" s="10">
        <v>0.13</v>
      </c>
      <c r="BF16" s="11"/>
      <c r="BG16" s="168"/>
      <c r="BH16" s="168"/>
      <c r="BI16" s="270"/>
      <c r="BJ16" s="168"/>
      <c r="BK16" s="168"/>
      <c r="BL16" s="168"/>
      <c r="BM16" s="168"/>
      <c r="BN16" s="168"/>
      <c r="BO16" s="287"/>
      <c r="BP16" s="168"/>
      <c r="BQ16" s="168"/>
      <c r="BR16" s="168"/>
      <c r="BS16" s="168"/>
      <c r="BT16" s="168"/>
      <c r="BU16" s="168"/>
      <c r="BV16" s="168"/>
      <c r="BW16" s="168"/>
      <c r="BX16" s="397"/>
    </row>
    <row r="17" spans="1:259" ht="13.5" customHeight="1" thickBot="1">
      <c r="A17" s="195"/>
      <c r="B17" s="346"/>
      <c r="C17" s="336"/>
      <c r="D17" s="22" t="s">
        <v>5</v>
      </c>
      <c r="E17" s="23">
        <f>C13</f>
        <v>44387</v>
      </c>
      <c r="F17" s="24">
        <f t="shared" si="4"/>
        <v>7</v>
      </c>
      <c r="G17" s="24">
        <f t="shared" si="5"/>
        <v>2021</v>
      </c>
      <c r="H17" s="24" t="str">
        <f t="shared" si="3"/>
        <v>72021</v>
      </c>
      <c r="I17" s="25">
        <f>I15+I13</f>
        <v>43132</v>
      </c>
      <c r="J17" s="26">
        <f>J15+J13</f>
        <v>13371</v>
      </c>
      <c r="K17" s="26">
        <f>K15+K13</f>
        <v>3882</v>
      </c>
      <c r="L17" s="26">
        <f t="shared" ref="L17:M17" si="6">L15+L13</f>
        <v>0</v>
      </c>
      <c r="M17" s="26">
        <f t="shared" si="6"/>
        <v>0</v>
      </c>
      <c r="N17" s="27">
        <f>N15+N13</f>
        <v>60385</v>
      </c>
      <c r="O17" s="189"/>
      <c r="P17" s="192"/>
      <c r="Q17" s="192"/>
      <c r="R17" s="192"/>
      <c r="S17" s="192"/>
      <c r="T17" s="278"/>
      <c r="U17" s="312"/>
      <c r="V17" s="400"/>
      <c r="W17" s="400"/>
      <c r="X17" s="328"/>
      <c r="Y17" s="328"/>
      <c r="Z17" s="367"/>
      <c r="AA17" s="286"/>
      <c r="AB17" s="192"/>
      <c r="AC17" s="278"/>
      <c r="AD17" s="286"/>
      <c r="AE17" s="192"/>
      <c r="AF17" s="278"/>
      <c r="AG17" s="286"/>
      <c r="AH17" s="192"/>
      <c r="AI17" s="278"/>
      <c r="AJ17" s="298"/>
      <c r="AK17" s="189"/>
      <c r="AL17" s="278"/>
      <c r="AM17" s="291"/>
      <c r="AN17" s="192"/>
      <c r="AO17" s="278"/>
      <c r="AP17" s="275"/>
      <c r="AQ17" s="362"/>
      <c r="AR17" s="263"/>
      <c r="AS17" s="260"/>
      <c r="AT17" s="293"/>
      <c r="AU17" s="295"/>
      <c r="AV17" s="102"/>
      <c r="AX17" s="268"/>
      <c r="AY17" s="269"/>
      <c r="AZ17" s="257"/>
      <c r="BA17" s="258"/>
      <c r="BC17" s="28">
        <f>E17</f>
        <v>44387</v>
      </c>
      <c r="BE17" s="10">
        <v>0.14000000000000001</v>
      </c>
      <c r="BF17" s="5"/>
      <c r="BG17" s="168"/>
      <c r="BH17" s="168"/>
      <c r="BI17" s="270"/>
      <c r="BJ17" s="168"/>
      <c r="BK17" s="168"/>
      <c r="BL17" s="168"/>
      <c r="BM17" s="168"/>
      <c r="BN17" s="168"/>
      <c r="BO17" s="287"/>
      <c r="BP17" s="168"/>
      <c r="BQ17" s="168"/>
      <c r="BR17" s="168"/>
      <c r="BS17" s="168"/>
      <c r="BT17" s="168"/>
      <c r="BU17" s="168"/>
      <c r="BV17" s="168"/>
      <c r="BW17" s="168"/>
      <c r="BX17" s="159">
        <f>BX13+BX15</f>
        <v>12077</v>
      </c>
    </row>
    <row r="18" spans="1:259" ht="14.25" customHeight="1">
      <c r="A18" s="195"/>
      <c r="B18" s="29">
        <f>IF(C18=0,0,B13+1)</f>
        <v>2</v>
      </c>
      <c r="C18" s="199">
        <f>IF(H17=$AR$9,0,BC18)</f>
        <v>44417</v>
      </c>
      <c r="D18" s="200"/>
      <c r="E18" s="201"/>
      <c r="F18" s="30">
        <f>MONTH(C18)</f>
        <v>8</v>
      </c>
      <c r="G18" s="30">
        <f>YEAR(C18)</f>
        <v>2021</v>
      </c>
      <c r="H18" s="30" t="str">
        <f>CONCATENATE(F18,G18)</f>
        <v>82021</v>
      </c>
      <c r="I18" s="80">
        <f>IF(C18=0,0,IF(F18=7,ROUND(AP2*103%,-2),AP2))</f>
        <v>43800</v>
      </c>
      <c r="J18" s="31">
        <f>ROUND(IF(I18=0,0,I18*BS18/100),0)</f>
        <v>13578</v>
      </c>
      <c r="K18" s="31">
        <f>ROUND(I18*BU18/100,0)</f>
        <v>3942</v>
      </c>
      <c r="L18" s="32">
        <v>0</v>
      </c>
      <c r="M18" s="32">
        <v>0</v>
      </c>
      <c r="N18" s="27">
        <f>SUM(I18:M18)</f>
        <v>61320</v>
      </c>
      <c r="O18" s="33">
        <f>IF(C18=0,0,O13)</f>
        <v>41500</v>
      </c>
      <c r="P18" s="34">
        <f t="array" ref="P18">IF($F$2="Fix To Regular",0,O18*BT18/100)</f>
        <v>11620</v>
      </c>
      <c r="Q18" s="34">
        <f t="array" ref="Q18">IF($F$2="Fix To Regular",0,O18*BW18/100)</f>
        <v>3735</v>
      </c>
      <c r="R18" s="35">
        <v>0</v>
      </c>
      <c r="S18" s="35">
        <v>0</v>
      </c>
      <c r="T18" s="27">
        <f>SUM(O18:S18)</f>
        <v>56855</v>
      </c>
      <c r="U18" s="36">
        <f t="array" ref="U18">I18-O18</f>
        <v>2300</v>
      </c>
      <c r="V18" s="31">
        <f t="array" ref="V18">J18-P18</f>
        <v>1958</v>
      </c>
      <c r="W18" s="31">
        <f t="array" ref="W18">K18-Q18</f>
        <v>207</v>
      </c>
      <c r="X18" s="32">
        <f t="array" ref="X18">L18-R18</f>
        <v>0</v>
      </c>
      <c r="Y18" s="32">
        <f t="array" ref="Y18">M18-S18</f>
        <v>0</v>
      </c>
      <c r="Z18" s="27">
        <f t="array" ref="Z18">SUM(U18:Y18)</f>
        <v>4465</v>
      </c>
      <c r="AA18" s="167">
        <f t="array" ref="AA18">IF($AA$10="gpf",$Z$2+(J18-BX18),IF($AA$10="nps",ROUND((I18+BX18)*0.1-AD18,0),0))</f>
        <v>1314</v>
      </c>
      <c r="AB18" s="166">
        <f>IF($AA$10="gpf",$Z$2,IF($AA$10="nps",ROUND((O18+P18)*0.1-AE18,0),0))</f>
        <v>0</v>
      </c>
      <c r="AC18" s="27">
        <f t="array" ref="AC18">AA18-AB18</f>
        <v>1314</v>
      </c>
      <c r="AD18" s="167">
        <f>IF($AA$10="nps",J18-BX18,0)</f>
        <v>0</v>
      </c>
      <c r="AE18" s="166">
        <v>0</v>
      </c>
      <c r="AF18" s="154">
        <f t="array" ref="AF18">AD18-AE18</f>
        <v>0</v>
      </c>
      <c r="AG18" s="37">
        <f>IF(BN18="MSS",ROUND(I18/31*5,0),IF(BN18="MS",ROUND(I18/31*3,0),IF(BN18="MM",ROUND(I18/31*2,0),IF(BN18="MF",ROUND(I18/31*1,0),IF(BN18="SSS",ROUND(N18/31*2,0),IF(BN18="SS",ROUND(N18/31,0),IF(BN18="SM",ROUND(N18/31,0),IF(BN18="SF",ROUND(N18/31*0,0),IF(BN18="OSS",ROUND(N18/31*2,0),IF(BN18="OS",ROUND(N18/31,0),IF(BN18="OM",ROUND(N18/31,0),IF(BN18="OF",ROUND(N18/31*0,0),0))))))))))))</f>
        <v>0</v>
      </c>
      <c r="AH18" s="34">
        <f>IF(BN18="MSS",ROUND(O18/31*5,0),IF(BN18="MS",ROUND(O18/31*3,0),IF(BN18="MM",ROUND(O18/31*2,0),IF(BN18="MF",ROUND(O18/31*1,0),IF(BN18="SSS",ROUND(T18/31*2,0),IF(BN18="SS",ROUND(T18/31,0),IF(BN18="SM",ROUND(T18/31,0),IF(BN18="SF",ROUND(T18/31*0,0),IF(BN18="OSS",ROUND(T18/31*2,0),IF(BN18="OS",ROUND(T18/31,0),IF(BN18="OS",ROUND(T18/31,0),IF(BN18="OF",ROUND(T18/31*0,0),0))))))))))))</f>
        <v>0</v>
      </c>
      <c r="AI18" s="38">
        <f t="shared" ref="AI18:AI19" si="7">AG18-AH18</f>
        <v>0</v>
      </c>
      <c r="AJ18" s="39">
        <f>AJ13</f>
        <v>3000</v>
      </c>
      <c r="AK18" s="34">
        <f>AJ18</f>
        <v>3000</v>
      </c>
      <c r="AL18" s="27">
        <f t="shared" ref="AL18:AL40" si="8">AJ18-AK18</f>
        <v>0</v>
      </c>
      <c r="AM18" s="40">
        <v>0</v>
      </c>
      <c r="AN18" s="34">
        <f>IF(BS18&lt;28,0,AM18)</f>
        <v>0</v>
      </c>
      <c r="AO18" s="27">
        <f>AM18-AN18</f>
        <v>0</v>
      </c>
      <c r="AP18" s="41">
        <v>0</v>
      </c>
      <c r="AQ18" s="42">
        <f>(Z18-AC18-AI18)*$U$2</f>
        <v>0</v>
      </c>
      <c r="AR18" s="43">
        <f t="array" ref="AR18">AC18+AI18+AL18+AQ18+AO18+AF18</f>
        <v>1314</v>
      </c>
      <c r="AS18" s="100">
        <f>Z18-AR18-AP13</f>
        <v>3151</v>
      </c>
      <c r="AT18" s="164"/>
      <c r="AU18" s="106"/>
      <c r="AV18" s="102"/>
      <c r="AW18" s="2"/>
      <c r="BC18" s="28">
        <f>BC17+30</f>
        <v>44417</v>
      </c>
      <c r="BE18" s="10">
        <v>0.15</v>
      </c>
      <c r="BF18" s="11"/>
      <c r="BG18" s="45"/>
      <c r="BH18" s="44">
        <f>IF($N$2="state service",5,IF($N$2="subordinate",3,IF($N$2="ministrial",2,1)))</f>
        <v>3</v>
      </c>
      <c r="BI18" s="1" t="str">
        <f>H18</f>
        <v>82021</v>
      </c>
      <c r="BJ18" s="44">
        <f>BH18+BI18</f>
        <v>82024</v>
      </c>
      <c r="BK18" s="2">
        <f>IF(BJ18=32025,"SSM",IF(BJ18=32023,"SM",IF(BJ18=32022,"MM",IF(BJ18=32021,"FM",IF(BJ18=92025,"SSS",IF(BJ18=92023,"SS",IF(BJ18=92022,"MS",IF(BJ18=92021,"FS",IF(BJ18=102025,"SSO",IF(BJ18=102023,"SO",IF(BJ18=102022,"MO",IF(BJ18=102021,"FO",0))))))))))))</f>
        <v>0</v>
      </c>
      <c r="BL18" s="3">
        <f>IF(BI18="32020","M",IF(BI18="92020","S",IF(BI18="102020","O",0)))</f>
        <v>0</v>
      </c>
      <c r="BM18" s="45">
        <f>IF(BL18=0,0,$BI$2)</f>
        <v>0</v>
      </c>
      <c r="BN18" s="3" t="str">
        <f>CONCATENATE(BL18,BM18)</f>
        <v>00</v>
      </c>
      <c r="BO18" s="79">
        <f>BO13+30</f>
        <v>44417</v>
      </c>
      <c r="BP18" s="18">
        <f>MONTH(BO18)</f>
        <v>8</v>
      </c>
      <c r="BQ18" s="18">
        <f>YEAR(BO18)</f>
        <v>2021</v>
      </c>
      <c r="BR18" s="18" t="str">
        <f>CONCATENATE(BP18,BQ18)</f>
        <v>82021</v>
      </c>
      <c r="BS18" s="159" t="str">
        <f>IF(BQ18&gt;2021,34,IF(BR18="72021","31",IF(BR18="82021","31",IF(BR18="92021","31",IF(BR18="102021","31",IF(BR18="112021","31",IF(BR18="122021","31",IF(BR18="32019","12",IF(BR18="42019","12",IF(BR18="52019","12",IF(BR18="62019","12","17")))))))))))</f>
        <v>31</v>
      </c>
      <c r="BT18" s="159" t="str">
        <f>IF(BQ18&gt;2021,31,IF(BR18="72021","28",IF(BR18="82021","28",IF(BR18="92021","28",IF(BR18="102021","31",IF(BR18="112021","31",IF(BR18="122021","31",IF(BR18="32019","12",IF(BR18="42019","12",IF(BR18="52019","12",IF(BR18="62019","12","17")))))))))))</f>
        <v>28</v>
      </c>
      <c r="BU18" s="18" t="str">
        <f>IF(BQ18&gt;2021,9,IF(BS18&gt;="28","9","8"))</f>
        <v>9</v>
      </c>
      <c r="BV18" s="159" t="str">
        <f>IF(BQ18&gt;2021,31,IF(BR18="72021","28",IF(BR18="82021","28",IF(BR18="92021","28",IF(BR18="102021","31",IF(BR18="112021","31",IF(BR18="122021","31",IF(BR18="32019","12",IF(BR18="42019","12",IF(BR18="52019","12",IF(BR18="62019","12","17")))))))))))</f>
        <v>28</v>
      </c>
      <c r="BW18" s="159" t="str">
        <f>IF(BV18&gt;="28","9","8")</f>
        <v>9</v>
      </c>
      <c r="BX18" s="159">
        <f t="array" ref="BX18">ROUND(IF(I18=0,0,I18*BV18/100),0)</f>
        <v>12264</v>
      </c>
    </row>
    <row r="19" spans="1:259" ht="14.25" customHeight="1">
      <c r="A19" s="195"/>
      <c r="B19" s="29">
        <f>IF(C19=0,0,B18+1)</f>
        <v>3</v>
      </c>
      <c r="C19" s="199">
        <f t="shared" ref="C19:C29" si="9">IF(H18=$AR$9,0,IF(C18=0,0,BC19))</f>
        <v>44447</v>
      </c>
      <c r="D19" s="200"/>
      <c r="E19" s="201"/>
      <c r="F19" s="30">
        <f t="shared" ref="F19:F29" si="10">MONTH(C19)</f>
        <v>9</v>
      </c>
      <c r="G19" s="30">
        <f t="shared" ref="G19:G29" si="11">YEAR(C19)</f>
        <v>2021</v>
      </c>
      <c r="H19" s="30" t="str">
        <f t="shared" ref="H19:H29" si="12">CONCATENATE(F19,G19)</f>
        <v>92021</v>
      </c>
      <c r="I19" s="46">
        <f>IF(C19=0,0,IF(F19=7,ROUND(I18*103%,-2),I18))</f>
        <v>43800</v>
      </c>
      <c r="J19" s="31">
        <f t="shared" ref="J19:J20" si="13">ROUND(IF(I19=0,0,I19*BS19/100),0)</f>
        <v>13578</v>
      </c>
      <c r="K19" s="31">
        <f t="shared" ref="K19:K20" si="14">ROUND(I19*BU19/100,0)</f>
        <v>3942</v>
      </c>
      <c r="L19" s="48">
        <v>0</v>
      </c>
      <c r="M19" s="48">
        <v>0</v>
      </c>
      <c r="N19" s="49">
        <f t="shared" ref="N19:N20" si="15">SUM(I19:M19)</f>
        <v>61320</v>
      </c>
      <c r="O19" s="33">
        <f>IF(C19=0,0,O18)</f>
        <v>41500</v>
      </c>
      <c r="P19" s="156">
        <f t="array" ref="P19">IF($F$2="Fix To Regular",0,O19*BT19/100)</f>
        <v>11620</v>
      </c>
      <c r="Q19" s="156">
        <f t="array" ref="Q19">IF($F$2="Fix To Regular",0,O19*BW19/100)</f>
        <v>3735</v>
      </c>
      <c r="R19" s="50">
        <v>0</v>
      </c>
      <c r="S19" s="50">
        <v>0</v>
      </c>
      <c r="T19" s="49">
        <f t="shared" ref="T19:T20" si="16">SUM(O19:S19)</f>
        <v>56855</v>
      </c>
      <c r="U19" s="46">
        <f t="array" ref="U19">I19-O19</f>
        <v>2300</v>
      </c>
      <c r="V19" s="47">
        <f t="array" ref="V19">J19-P19</f>
        <v>1958</v>
      </c>
      <c r="W19" s="47">
        <f t="array" ref="W19">K19-Q19</f>
        <v>207</v>
      </c>
      <c r="X19" s="48">
        <f t="array" ref="X19">L19-R19</f>
        <v>0</v>
      </c>
      <c r="Y19" s="48">
        <f t="array" ref="Y19">M19-S19</f>
        <v>0</v>
      </c>
      <c r="Z19" s="49">
        <f t="array" ref="Z19">SUM(U19:Y19)</f>
        <v>4465</v>
      </c>
      <c r="AA19" s="167">
        <f t="array" ref="AA19">IF($AA$10="gpf",$Z$2+(J19-BX19),IF($AA$10="nps",ROUND((I19+BX19)*0.1-AD19,0),0))</f>
        <v>1314</v>
      </c>
      <c r="AB19" s="166">
        <f t="shared" ref="AB19:AB40" si="17">IF($AA$10="gpf",$Z$2,IF($AA$10="nps",ROUND((O19+P19)*0.1-AE19,0),0))</f>
        <v>0</v>
      </c>
      <c r="AC19" s="49">
        <f t="array" ref="AC19">AA19-AB19</f>
        <v>1314</v>
      </c>
      <c r="AD19" s="167">
        <f t="shared" ref="AD19:AD40" si="18">IF($AA$10="nps",J19-BX19,0)</f>
        <v>0</v>
      </c>
      <c r="AE19" s="166">
        <v>0</v>
      </c>
      <c r="AF19" s="49">
        <f t="array" ref="AF19">AD19-AE19</f>
        <v>0</v>
      </c>
      <c r="AG19" s="37">
        <f t="shared" ref="AG19:AG40" si="19">IF(BN19="MSS",ROUND(I19/31*5,0),IF(BN19="MS",ROUND(I19/31*3,0),IF(BN19="MM",ROUND(I19/31*2,0),IF(BN19="MF",ROUND(I19/31*1,0),IF(BN19="SSS",ROUND(N19/31*2,0),IF(BN19="SS",ROUND(N19/31,0),IF(BN19="SM",ROUND(N19/31,0),IF(BN19="SF",ROUND(N19/31*0,0),IF(BN19="OSS",ROUND(N19/31*2,0),IF(BN19="OS",ROUND(N19/31,0),IF(BN19="OM",ROUND(N19/31,0),IF(BN19="OF",ROUND(N19/31*0,0),0))))))))))))</f>
        <v>0</v>
      </c>
      <c r="AH19" s="34">
        <f t="shared" ref="AH19:AH40" si="20">IF(BN19="MSS",ROUND(O19/31*5,0),IF(BN19="MS",ROUND(O19/31*3,0),IF(BN19="MM",ROUND(O19/31*2,0),IF(BN19="MF",ROUND(O19/31*1,0),IF(BN19="SSS",ROUND(T19/31*2,0),IF(BN19="SS",ROUND(T19/31,0),IF(BN19="SM",ROUND(T19/31,0),IF(BN19="SF",ROUND(T19/31*0,0),IF(BN19="OSS",ROUND(T19/31*2,0),IF(BN19="OS",ROUND(T19/31,0),IF(BN19="OS",ROUND(T19/31,0),IF(BN19="OF",ROUND(T19/31*0,0),0))))))))))))</f>
        <v>0</v>
      </c>
      <c r="AI19" s="51">
        <f t="shared" si="7"/>
        <v>0</v>
      </c>
      <c r="AJ19" s="39">
        <f>IF(C19=0,0,AJ18)</f>
        <v>3000</v>
      </c>
      <c r="AK19" s="34">
        <f>IF(C19=0,0,AK18)</f>
        <v>3000</v>
      </c>
      <c r="AL19" s="27">
        <f t="shared" si="8"/>
        <v>0</v>
      </c>
      <c r="AM19" s="40">
        <v>0</v>
      </c>
      <c r="AN19" s="34">
        <f t="shared" ref="AN19:AN40" si="21">IF(BS19&lt;28,0,AM19)</f>
        <v>0</v>
      </c>
      <c r="AO19" s="49">
        <f t="shared" ref="AO19:AO29" si="22">AM19-AN19</f>
        <v>0</v>
      </c>
      <c r="AP19" s="52">
        <v>0</v>
      </c>
      <c r="AQ19" s="42">
        <f t="shared" ref="AQ19:AQ29" si="23">(Z19-AC19-AI19)*$U$2</f>
        <v>0</v>
      </c>
      <c r="AR19" s="43">
        <f t="array" ref="AR19">AC19+AI19+AL19+AQ19+AO19+AF19</f>
        <v>1314</v>
      </c>
      <c r="AS19" s="100">
        <f t="shared" ref="AS19:AS29" si="24">Z19-AR19-AP14</f>
        <v>3151</v>
      </c>
      <c r="AT19" s="164"/>
      <c r="AU19" s="106"/>
      <c r="AV19" s="53"/>
      <c r="AW19" s="2"/>
      <c r="BC19" s="28">
        <f t="shared" ref="BC19:BC40" si="25">BC18+30</f>
        <v>44447</v>
      </c>
      <c r="BE19" s="10">
        <v>0.16</v>
      </c>
      <c r="BF19" s="5"/>
      <c r="BG19" s="45"/>
      <c r="BH19" s="44">
        <f t="shared" ref="BH19:BH40" si="26">IF($N$2="state service",5,IF($N$2="subordinate",3,IF($N$2="ministrial",2,1)))</f>
        <v>3</v>
      </c>
      <c r="BI19" s="1" t="str">
        <f t="shared" ref="BI19:BI29" si="27">H19</f>
        <v>92021</v>
      </c>
      <c r="BJ19" s="44">
        <f t="shared" ref="BJ19:BJ29" si="28">BH19+BI19</f>
        <v>92024</v>
      </c>
      <c r="BK19" s="2">
        <f t="shared" ref="BK19:BK29" si="29">IF(BJ19=32025,"SSM",IF(BJ19=32023,"SM",IF(BJ19=32022,"MM",IF(BJ19=32021,"FM",IF(BJ19=92025,"SSS",IF(BJ19=92023,"SS",IF(BJ19=92022,"MS",IF(BJ19=92021,"FS",IF(BJ19=102025,"SSO",IF(BJ19=102023,"SO",IF(BJ19=102022,"MO",IF(BJ19=102021,"FO",0))))))))))))</f>
        <v>0</v>
      </c>
      <c r="BL19" s="3">
        <f t="shared" ref="BL19:BL40" si="30">IF(BI19="32020","M",IF(BI19="92020","S",IF(BI19="102020","O",0)))</f>
        <v>0</v>
      </c>
      <c r="BM19" s="45">
        <f t="shared" ref="BM19:BM40" si="31">IF(BL19=0,0,$BI$2)</f>
        <v>0</v>
      </c>
      <c r="BN19" s="3" t="str">
        <f t="shared" ref="BN19:BN40" si="32">CONCATENATE(BL19,BM19)</f>
        <v>00</v>
      </c>
      <c r="BO19" s="79">
        <f>BO18+30</f>
        <v>44447</v>
      </c>
      <c r="BP19" s="18">
        <f t="shared" ref="BP19:BP40" si="33">MONTH(BO19)</f>
        <v>9</v>
      </c>
      <c r="BQ19" s="18">
        <f t="shared" ref="BQ19:BQ40" si="34">YEAR(BO19)</f>
        <v>2021</v>
      </c>
      <c r="BR19" s="18" t="str">
        <f t="shared" ref="BR19:BR40" si="35">CONCATENATE(BP19,BQ19)</f>
        <v>92021</v>
      </c>
      <c r="BS19" s="165" t="str">
        <f t="shared" ref="BS19:BS40" si="36">IF(BQ19&gt;2021,34,IF(BR19="72021","31",IF(BR19="82021","31",IF(BR19="92021","31",IF(BR19="102021","31",IF(BR19="112021","31",IF(BR19="122021","31",IF(BR19="32019","12",IF(BR19="42019","12",IF(BR19="52019","12",IF(BR19="62019","12","17")))))))))))</f>
        <v>31</v>
      </c>
      <c r="BT19" s="159" t="str">
        <f t="shared" ref="BT19:BT40" si="37">IF(BQ19&gt;2021,31,IF(BR19="72021","28",IF(BR19="82021","28",IF(BR19="92021","28",IF(BR19="102021","31",IF(BR19="112021","31",IF(BR19="122021","31",IF(BR19="32019","12",IF(BR19="42019","12",IF(BR19="52019","12",IF(BR19="62019","12","17")))))))))))</f>
        <v>28</v>
      </c>
      <c r="BU19" s="18" t="str">
        <f t="shared" ref="BU19:BU40" si="38">IF(BQ19&gt;2021,9,IF(BS19&gt;="28","9","8"))</f>
        <v>9</v>
      </c>
      <c r="BV19" s="159" t="str">
        <f t="shared" ref="BV19:BV40" si="39">IF(BQ19&gt;2021,31,IF(BR19="72021","28",IF(BR19="82021","28",IF(BR19="92021","28",IF(BR19="102021","31",IF(BR19="112021","31",IF(BR19="122021","31",IF(BR19="32019","12",IF(BR19="42019","12",IF(BR19="52019","12",IF(BR19="62019","12","17")))))))))))</f>
        <v>28</v>
      </c>
      <c r="BW19" s="159" t="str">
        <f t="shared" ref="BW19:BW40" si="40">IF(BV19&gt;="28","9","8")</f>
        <v>9</v>
      </c>
      <c r="BX19" s="159">
        <f t="array" ref="BX19">ROUND(IF(I19=0,0,I19*BV19/100),0)</f>
        <v>12264</v>
      </c>
    </row>
    <row r="20" spans="1:259" ht="14.25" customHeight="1">
      <c r="A20" s="195"/>
      <c r="B20" s="29">
        <f t="shared" ref="B20:B29" si="41">IF(C20=0,0,B19+1)</f>
        <v>4</v>
      </c>
      <c r="C20" s="199">
        <f t="shared" si="9"/>
        <v>44477</v>
      </c>
      <c r="D20" s="200"/>
      <c r="E20" s="201"/>
      <c r="F20" s="30">
        <f t="shared" si="10"/>
        <v>10</v>
      </c>
      <c r="G20" s="30">
        <f t="shared" si="11"/>
        <v>2021</v>
      </c>
      <c r="H20" s="30" t="str">
        <f t="shared" si="12"/>
        <v>102021</v>
      </c>
      <c r="I20" s="46">
        <f t="shared" ref="I20" si="42">IF(C20=0,0,IF(F20=7,ROUND(I19*103%,-2),I19))</f>
        <v>43800</v>
      </c>
      <c r="J20" s="31">
        <f t="shared" si="13"/>
        <v>13578</v>
      </c>
      <c r="K20" s="31">
        <f t="shared" si="14"/>
        <v>3942</v>
      </c>
      <c r="L20" s="48">
        <v>0</v>
      </c>
      <c r="M20" s="48">
        <v>0</v>
      </c>
      <c r="N20" s="49">
        <f t="shared" si="15"/>
        <v>61320</v>
      </c>
      <c r="O20" s="33">
        <f t="shared" ref="O20" si="43">IF(C20=0,0,O19)</f>
        <v>41500</v>
      </c>
      <c r="P20" s="156">
        <f t="array" ref="P20">IF($F$2="Fix To Regular",0,O20*BT20/100)</f>
        <v>12865</v>
      </c>
      <c r="Q20" s="156">
        <f t="array" ref="Q20">IF($F$2="Fix To Regular",0,O20*BW20/100)</f>
        <v>3735</v>
      </c>
      <c r="R20" s="50">
        <v>0</v>
      </c>
      <c r="S20" s="50">
        <v>0</v>
      </c>
      <c r="T20" s="49">
        <f t="shared" si="16"/>
        <v>58100</v>
      </c>
      <c r="U20" s="46">
        <f t="array" ref="U20">I20-O20</f>
        <v>2300</v>
      </c>
      <c r="V20" s="47">
        <f t="array" ref="V20">J20-P20</f>
        <v>713</v>
      </c>
      <c r="W20" s="47">
        <f t="array" ref="W20">K20-Q20</f>
        <v>207</v>
      </c>
      <c r="X20" s="48">
        <f t="array" ref="X20">L20-R20</f>
        <v>0</v>
      </c>
      <c r="Y20" s="48">
        <f t="array" ref="Y20">M20-S20</f>
        <v>0</v>
      </c>
      <c r="Z20" s="49">
        <f t="array" ref="Z20">SUM(U20:Y20)</f>
        <v>3220</v>
      </c>
      <c r="AA20" s="167">
        <f t="array" ref="AA20">IF($AA$10="gpf",$Z$2+(J20-BX20),IF($AA$10="nps",ROUND((I20+BX20)*0.1-AD20,0),0))</f>
        <v>0</v>
      </c>
      <c r="AB20" s="166">
        <f t="shared" si="17"/>
        <v>0</v>
      </c>
      <c r="AC20" s="49">
        <f t="array" ref="AC20">AA20-AB20</f>
        <v>0</v>
      </c>
      <c r="AD20" s="167">
        <f t="shared" si="18"/>
        <v>0</v>
      </c>
      <c r="AE20" s="166">
        <v>0</v>
      </c>
      <c r="AF20" s="49">
        <f t="array" ref="AF20">AD20-AE20</f>
        <v>0</v>
      </c>
      <c r="AG20" s="37">
        <f t="shared" si="19"/>
        <v>0</v>
      </c>
      <c r="AH20" s="34">
        <f t="shared" si="20"/>
        <v>0</v>
      </c>
      <c r="AI20" s="51">
        <f t="shared" ref="AI20:AI30" si="44">AG20-AH20</f>
        <v>0</v>
      </c>
      <c r="AJ20" s="39">
        <f t="shared" ref="AJ20:AJ28" si="45">IF(C20=0,0,AJ19)</f>
        <v>3000</v>
      </c>
      <c r="AK20" s="34">
        <f t="shared" ref="AK20:AK28" si="46">IF(C20=0,0,AK19)</f>
        <v>3000</v>
      </c>
      <c r="AL20" s="27">
        <f t="shared" si="8"/>
        <v>0</v>
      </c>
      <c r="AM20" s="40">
        <v>0</v>
      </c>
      <c r="AN20" s="34">
        <f t="shared" si="21"/>
        <v>0</v>
      </c>
      <c r="AO20" s="49">
        <f t="shared" si="22"/>
        <v>0</v>
      </c>
      <c r="AP20" s="52">
        <v>0</v>
      </c>
      <c r="AQ20" s="42">
        <f t="shared" si="23"/>
        <v>0</v>
      </c>
      <c r="AR20" s="43">
        <f t="array" ref="AR20">AC20+AI20+AL20+AQ20+AO20+AF20</f>
        <v>0</v>
      </c>
      <c r="AS20" s="100">
        <f t="shared" si="24"/>
        <v>3220</v>
      </c>
      <c r="AT20" s="164"/>
      <c r="AU20" s="106"/>
      <c r="AV20" s="53"/>
      <c r="AW20" s="2"/>
      <c r="BC20" s="28">
        <f t="shared" si="25"/>
        <v>44477</v>
      </c>
      <c r="BE20" s="10">
        <v>0.17</v>
      </c>
      <c r="BF20" s="11"/>
      <c r="BG20" s="45"/>
      <c r="BH20" s="44">
        <f t="shared" si="26"/>
        <v>3</v>
      </c>
      <c r="BI20" s="1" t="str">
        <f t="shared" si="27"/>
        <v>102021</v>
      </c>
      <c r="BJ20" s="44">
        <f t="shared" si="28"/>
        <v>102024</v>
      </c>
      <c r="BK20" s="2">
        <f t="shared" si="29"/>
        <v>0</v>
      </c>
      <c r="BL20" s="3">
        <f t="shared" si="30"/>
        <v>0</v>
      </c>
      <c r="BM20" s="45">
        <f t="shared" si="31"/>
        <v>0</v>
      </c>
      <c r="BN20" s="3" t="str">
        <f t="shared" si="32"/>
        <v>00</v>
      </c>
      <c r="BO20" s="79">
        <f t="shared" ref="BO20:BO40" si="47">BO19+30</f>
        <v>44477</v>
      </c>
      <c r="BP20" s="18">
        <f t="shared" si="33"/>
        <v>10</v>
      </c>
      <c r="BQ20" s="18">
        <f t="shared" si="34"/>
        <v>2021</v>
      </c>
      <c r="BR20" s="18" t="str">
        <f t="shared" si="35"/>
        <v>102021</v>
      </c>
      <c r="BS20" s="165" t="str">
        <f t="shared" si="36"/>
        <v>31</v>
      </c>
      <c r="BT20" s="159" t="str">
        <f t="shared" si="37"/>
        <v>31</v>
      </c>
      <c r="BU20" s="18" t="str">
        <f t="shared" si="38"/>
        <v>9</v>
      </c>
      <c r="BV20" s="159" t="str">
        <f t="shared" si="39"/>
        <v>31</v>
      </c>
      <c r="BW20" s="159" t="str">
        <f t="shared" si="40"/>
        <v>9</v>
      </c>
      <c r="BX20" s="159">
        <f t="array" ref="BX20">ROUND(IF(I20=0,0,I20*BV20/100),0)</f>
        <v>13578</v>
      </c>
    </row>
    <row r="21" spans="1:259" ht="14.25" customHeight="1">
      <c r="A21" s="195"/>
      <c r="B21" s="29">
        <f t="shared" si="41"/>
        <v>5</v>
      </c>
      <c r="C21" s="199">
        <f t="shared" si="9"/>
        <v>44507</v>
      </c>
      <c r="D21" s="200"/>
      <c r="E21" s="201"/>
      <c r="F21" s="30">
        <f t="shared" si="10"/>
        <v>11</v>
      </c>
      <c r="G21" s="30">
        <f t="shared" si="11"/>
        <v>2021</v>
      </c>
      <c r="H21" s="30" t="str">
        <f t="shared" si="12"/>
        <v>112021</v>
      </c>
      <c r="I21" s="46">
        <f t="shared" ref="I21:I40" si="48">IF(C21=0,0,IF(F21=7,ROUND(I20*103%,-2),I20))</f>
        <v>43800</v>
      </c>
      <c r="J21" s="157">
        <f t="shared" ref="J21:J40" si="49">ROUND(IF(I21=0,0,I21*BS21/100),0)</f>
        <v>13578</v>
      </c>
      <c r="K21" s="157">
        <f t="shared" ref="K21:K40" si="50">ROUND(I21*BU21/100,0)</f>
        <v>3942</v>
      </c>
      <c r="L21" s="48">
        <v>0</v>
      </c>
      <c r="M21" s="48">
        <v>0</v>
      </c>
      <c r="N21" s="49">
        <f t="shared" ref="N21:N40" si="51">SUM(I21:M21)</f>
        <v>61320</v>
      </c>
      <c r="O21" s="158">
        <f t="shared" ref="O21:O40" si="52">IF(C21=0,0,O20)</f>
        <v>41500</v>
      </c>
      <c r="P21" s="156">
        <f t="array" ref="P21">IF($F$2="Fix To Regular",0,O21*BT21/100)</f>
        <v>12865</v>
      </c>
      <c r="Q21" s="156">
        <f t="array" ref="Q21">IF($F$2="Fix To Regular",0,O21*BW21/100)</f>
        <v>3735</v>
      </c>
      <c r="R21" s="50">
        <v>0</v>
      </c>
      <c r="S21" s="50">
        <v>0</v>
      </c>
      <c r="T21" s="49">
        <f t="shared" ref="T21:T40" si="53">SUM(O21:S21)</f>
        <v>58100</v>
      </c>
      <c r="U21" s="46">
        <f t="array" ref="U21">I21-O21</f>
        <v>2300</v>
      </c>
      <c r="V21" s="47">
        <f t="array" ref="V21">J21-P21</f>
        <v>713</v>
      </c>
      <c r="W21" s="47">
        <f t="array" ref="W21">K21-Q21</f>
        <v>207</v>
      </c>
      <c r="X21" s="48">
        <f t="array" ref="X21">L21-R21</f>
        <v>0</v>
      </c>
      <c r="Y21" s="48">
        <f t="array" ref="Y21">M21-S21</f>
        <v>0</v>
      </c>
      <c r="Z21" s="49">
        <f t="array" ref="Z21">SUM(U21:Y21)</f>
        <v>3220</v>
      </c>
      <c r="AA21" s="167">
        <f t="array" ref="AA21">IF($AA$10="gpf",$Z$2+(J21-BX21),IF($AA$10="nps",ROUND((I21+BX21)*0.1-AD21,0),0))</f>
        <v>0</v>
      </c>
      <c r="AB21" s="166">
        <f t="shared" si="17"/>
        <v>0</v>
      </c>
      <c r="AC21" s="49">
        <f t="array" ref="AC21">AA21-AB21</f>
        <v>0</v>
      </c>
      <c r="AD21" s="167">
        <f t="shared" si="18"/>
        <v>0</v>
      </c>
      <c r="AE21" s="166">
        <v>0</v>
      </c>
      <c r="AF21" s="49">
        <f t="array" ref="AF21">AD21-AE21</f>
        <v>0</v>
      </c>
      <c r="AG21" s="37">
        <f t="shared" si="19"/>
        <v>0</v>
      </c>
      <c r="AH21" s="34">
        <f t="shared" si="20"/>
        <v>0</v>
      </c>
      <c r="AI21" s="51">
        <f t="shared" si="44"/>
        <v>0</v>
      </c>
      <c r="AJ21" s="39">
        <f t="shared" si="45"/>
        <v>3000</v>
      </c>
      <c r="AK21" s="34">
        <f t="shared" si="46"/>
        <v>3000</v>
      </c>
      <c r="AL21" s="27">
        <f t="shared" si="8"/>
        <v>0</v>
      </c>
      <c r="AM21" s="40">
        <v>0</v>
      </c>
      <c r="AN21" s="34">
        <f t="shared" si="21"/>
        <v>0</v>
      </c>
      <c r="AO21" s="49">
        <f t="shared" si="22"/>
        <v>0</v>
      </c>
      <c r="AP21" s="52">
        <v>0</v>
      </c>
      <c r="AQ21" s="42">
        <f t="shared" si="23"/>
        <v>0</v>
      </c>
      <c r="AR21" s="43">
        <f t="array" ref="AR21">AC21+AI21+AL21+AQ21+AO21+AF21</f>
        <v>0</v>
      </c>
      <c r="AS21" s="100">
        <f t="shared" si="24"/>
        <v>3220</v>
      </c>
      <c r="AT21" s="164"/>
      <c r="AU21" s="106"/>
      <c r="AV21" s="53"/>
      <c r="AW21" s="2"/>
      <c r="BC21" s="28">
        <f t="shared" si="25"/>
        <v>44507</v>
      </c>
      <c r="BE21" s="10">
        <v>0.18</v>
      </c>
      <c r="BG21" s="45"/>
      <c r="BH21" s="44">
        <f t="shared" si="26"/>
        <v>3</v>
      </c>
      <c r="BI21" s="1" t="str">
        <f t="shared" si="27"/>
        <v>112021</v>
      </c>
      <c r="BJ21" s="44">
        <f t="shared" si="28"/>
        <v>112024</v>
      </c>
      <c r="BK21" s="2">
        <f t="shared" si="29"/>
        <v>0</v>
      </c>
      <c r="BL21" s="3">
        <f t="shared" si="30"/>
        <v>0</v>
      </c>
      <c r="BM21" s="45">
        <f t="shared" si="31"/>
        <v>0</v>
      </c>
      <c r="BN21" s="3" t="str">
        <f t="shared" si="32"/>
        <v>00</v>
      </c>
      <c r="BO21" s="79">
        <f t="shared" si="47"/>
        <v>44507</v>
      </c>
      <c r="BP21" s="18">
        <f t="shared" si="33"/>
        <v>11</v>
      </c>
      <c r="BQ21" s="18">
        <f t="shared" si="34"/>
        <v>2021</v>
      </c>
      <c r="BR21" s="18" t="str">
        <f t="shared" si="35"/>
        <v>112021</v>
      </c>
      <c r="BS21" s="165" t="str">
        <f t="shared" si="36"/>
        <v>31</v>
      </c>
      <c r="BT21" s="159" t="str">
        <f t="shared" si="37"/>
        <v>31</v>
      </c>
      <c r="BU21" s="18" t="str">
        <f t="shared" si="38"/>
        <v>9</v>
      </c>
      <c r="BV21" s="159" t="str">
        <f t="shared" si="39"/>
        <v>31</v>
      </c>
      <c r="BW21" s="159" t="str">
        <f t="shared" si="40"/>
        <v>9</v>
      </c>
      <c r="BX21" s="159">
        <f t="array" ref="BX21">ROUND(IF(I21=0,0,I21*BV21/100),0)</f>
        <v>13578</v>
      </c>
      <c r="IY21" s="78"/>
    </row>
    <row r="22" spans="1:259" ht="14.25" customHeight="1">
      <c r="A22" s="195"/>
      <c r="B22" s="29">
        <f t="shared" si="41"/>
        <v>6</v>
      </c>
      <c r="C22" s="199">
        <f t="shared" si="9"/>
        <v>44537</v>
      </c>
      <c r="D22" s="200"/>
      <c r="E22" s="201"/>
      <c r="F22" s="30">
        <f t="shared" si="10"/>
        <v>12</v>
      </c>
      <c r="G22" s="30">
        <f t="shared" si="11"/>
        <v>2021</v>
      </c>
      <c r="H22" s="30" t="str">
        <f t="shared" si="12"/>
        <v>122021</v>
      </c>
      <c r="I22" s="46">
        <f t="shared" si="48"/>
        <v>43800</v>
      </c>
      <c r="J22" s="157">
        <f t="shared" si="49"/>
        <v>13578</v>
      </c>
      <c r="K22" s="157">
        <f t="shared" si="50"/>
        <v>3942</v>
      </c>
      <c r="L22" s="48">
        <v>0</v>
      </c>
      <c r="M22" s="48">
        <v>0</v>
      </c>
      <c r="N22" s="49">
        <f t="shared" si="51"/>
        <v>61320</v>
      </c>
      <c r="O22" s="158">
        <f t="shared" si="52"/>
        <v>41500</v>
      </c>
      <c r="P22" s="156">
        <f t="array" ref="P22">IF($F$2="Fix To Regular",0,O22*BT22/100)</f>
        <v>12865</v>
      </c>
      <c r="Q22" s="156">
        <f t="array" ref="Q22">IF($F$2="Fix To Regular",0,O22*BW22/100)</f>
        <v>3735</v>
      </c>
      <c r="R22" s="50">
        <v>0</v>
      </c>
      <c r="S22" s="50">
        <v>0</v>
      </c>
      <c r="T22" s="49">
        <f t="shared" si="53"/>
        <v>58100</v>
      </c>
      <c r="U22" s="46">
        <f t="array" ref="U22">I22-O22</f>
        <v>2300</v>
      </c>
      <c r="V22" s="47">
        <f t="array" ref="V22">J22-P22</f>
        <v>713</v>
      </c>
      <c r="W22" s="47">
        <f t="array" ref="W22">K22-Q22</f>
        <v>207</v>
      </c>
      <c r="X22" s="48">
        <f t="array" ref="X22">L22-R22</f>
        <v>0</v>
      </c>
      <c r="Y22" s="48">
        <f t="array" ref="Y22">M22-S22</f>
        <v>0</v>
      </c>
      <c r="Z22" s="49">
        <f t="array" ref="Z22">SUM(U22:Y22)</f>
        <v>3220</v>
      </c>
      <c r="AA22" s="167">
        <f t="array" ref="AA22">IF($AA$10="gpf",$Z$2+(J22-BX22),IF($AA$10="nps",ROUND((I22+BX22)*0.1-AD22,0),0))</f>
        <v>0</v>
      </c>
      <c r="AB22" s="166">
        <f t="shared" si="17"/>
        <v>0</v>
      </c>
      <c r="AC22" s="49">
        <f t="array" ref="AC22">AA22-AB22</f>
        <v>0</v>
      </c>
      <c r="AD22" s="167">
        <f t="shared" si="18"/>
        <v>0</v>
      </c>
      <c r="AE22" s="166">
        <v>0</v>
      </c>
      <c r="AF22" s="49">
        <f t="array" ref="AF22">AD22-AE22</f>
        <v>0</v>
      </c>
      <c r="AG22" s="37">
        <f t="shared" si="19"/>
        <v>0</v>
      </c>
      <c r="AH22" s="34">
        <f t="shared" si="20"/>
        <v>0</v>
      </c>
      <c r="AI22" s="51">
        <f t="shared" si="44"/>
        <v>0</v>
      </c>
      <c r="AJ22" s="39">
        <f t="shared" si="45"/>
        <v>3000</v>
      </c>
      <c r="AK22" s="34">
        <f t="shared" si="46"/>
        <v>3000</v>
      </c>
      <c r="AL22" s="27">
        <f t="shared" si="8"/>
        <v>0</v>
      </c>
      <c r="AM22" s="40">
        <v>0</v>
      </c>
      <c r="AN22" s="34">
        <f t="shared" si="21"/>
        <v>0</v>
      </c>
      <c r="AO22" s="49">
        <f t="shared" si="22"/>
        <v>0</v>
      </c>
      <c r="AP22" s="52">
        <v>0</v>
      </c>
      <c r="AQ22" s="42">
        <f t="shared" si="23"/>
        <v>0</v>
      </c>
      <c r="AR22" s="43">
        <f t="array" ref="AR22">AC22+AI22+AL22+AQ22+AO22+AF22</f>
        <v>0</v>
      </c>
      <c r="AS22" s="100">
        <f t="shared" si="24"/>
        <v>3220</v>
      </c>
      <c r="AT22" s="164"/>
      <c r="AU22" s="106"/>
      <c r="AV22" s="53"/>
      <c r="AW22" s="2"/>
      <c r="BC22" s="28">
        <f t="shared" si="25"/>
        <v>44537</v>
      </c>
      <c r="BE22" s="10">
        <v>0.19</v>
      </c>
      <c r="BG22" s="45"/>
      <c r="BH22" s="44">
        <f t="shared" si="26"/>
        <v>3</v>
      </c>
      <c r="BI22" s="1" t="str">
        <f t="shared" si="27"/>
        <v>122021</v>
      </c>
      <c r="BJ22" s="44">
        <f t="shared" si="28"/>
        <v>122024</v>
      </c>
      <c r="BK22" s="2">
        <f t="shared" si="29"/>
        <v>0</v>
      </c>
      <c r="BL22" s="3">
        <f t="shared" si="30"/>
        <v>0</v>
      </c>
      <c r="BM22" s="45">
        <f t="shared" si="31"/>
        <v>0</v>
      </c>
      <c r="BN22" s="3" t="str">
        <f t="shared" si="32"/>
        <v>00</v>
      </c>
      <c r="BO22" s="79">
        <f t="shared" si="47"/>
        <v>44537</v>
      </c>
      <c r="BP22" s="18">
        <f t="shared" si="33"/>
        <v>12</v>
      </c>
      <c r="BQ22" s="18">
        <f t="shared" si="34"/>
        <v>2021</v>
      </c>
      <c r="BR22" s="18" t="str">
        <f t="shared" si="35"/>
        <v>122021</v>
      </c>
      <c r="BS22" s="165" t="str">
        <f t="shared" si="36"/>
        <v>31</v>
      </c>
      <c r="BT22" s="159" t="str">
        <f t="shared" si="37"/>
        <v>31</v>
      </c>
      <c r="BU22" s="18" t="str">
        <f t="shared" si="38"/>
        <v>9</v>
      </c>
      <c r="BV22" s="159" t="str">
        <f t="shared" si="39"/>
        <v>31</v>
      </c>
      <c r="BW22" s="159" t="str">
        <f t="shared" si="40"/>
        <v>9</v>
      </c>
      <c r="BX22" s="159">
        <f t="array" ref="BX22">ROUND(IF(I22=0,0,I22*BV22/100),0)</f>
        <v>13578</v>
      </c>
    </row>
    <row r="23" spans="1:259" ht="14.25" customHeight="1">
      <c r="A23" s="195"/>
      <c r="B23" s="29">
        <f t="shared" si="41"/>
        <v>7</v>
      </c>
      <c r="C23" s="199">
        <f t="shared" si="9"/>
        <v>44567</v>
      </c>
      <c r="D23" s="200"/>
      <c r="E23" s="201"/>
      <c r="F23" s="30">
        <f t="shared" si="10"/>
        <v>1</v>
      </c>
      <c r="G23" s="30">
        <f t="shared" si="11"/>
        <v>2022</v>
      </c>
      <c r="H23" s="30" t="str">
        <f t="shared" si="12"/>
        <v>12022</v>
      </c>
      <c r="I23" s="46">
        <f t="shared" si="48"/>
        <v>43800</v>
      </c>
      <c r="J23" s="157">
        <f t="shared" si="49"/>
        <v>14892</v>
      </c>
      <c r="K23" s="157">
        <f t="shared" si="50"/>
        <v>3942</v>
      </c>
      <c r="L23" s="48">
        <v>0</v>
      </c>
      <c r="M23" s="48">
        <v>0</v>
      </c>
      <c r="N23" s="49">
        <f t="shared" si="51"/>
        <v>62634</v>
      </c>
      <c r="O23" s="158">
        <f t="shared" si="52"/>
        <v>41500</v>
      </c>
      <c r="P23" s="156">
        <f t="array" ref="P23">IF($F$2="Fix To Regular",0,O23*BT23/100)</f>
        <v>12865</v>
      </c>
      <c r="Q23" s="156">
        <f t="array" ref="Q23">IF($F$2="Fix To Regular",0,O23*BW23/100)</f>
        <v>3320</v>
      </c>
      <c r="R23" s="50">
        <v>0</v>
      </c>
      <c r="S23" s="50">
        <v>0</v>
      </c>
      <c r="T23" s="49">
        <f t="shared" si="53"/>
        <v>57685</v>
      </c>
      <c r="U23" s="46">
        <f t="array" ref="U23">I23-O23</f>
        <v>2300</v>
      </c>
      <c r="V23" s="47">
        <f t="array" ref="V23">J23-P23</f>
        <v>2027</v>
      </c>
      <c r="W23" s="47">
        <f t="array" ref="W23">K23-Q23</f>
        <v>622</v>
      </c>
      <c r="X23" s="48">
        <f t="array" ref="X23">L23-R23</f>
        <v>0</v>
      </c>
      <c r="Y23" s="48">
        <f t="array" ref="Y23">M23-S23</f>
        <v>0</v>
      </c>
      <c r="Z23" s="49">
        <f t="array" ref="Z23">SUM(U23:Y23)</f>
        <v>4949</v>
      </c>
      <c r="AA23" s="167">
        <f t="array" ref="AA23">IF($AA$10="gpf",$Z$2+(J23-BX23),IF($AA$10="nps",ROUND((I23+BX23)*0.1-AD23,0),0))</f>
        <v>1314</v>
      </c>
      <c r="AB23" s="166">
        <f t="shared" si="17"/>
        <v>0</v>
      </c>
      <c r="AC23" s="49">
        <f t="array" ref="AC23">AA23-AB23</f>
        <v>1314</v>
      </c>
      <c r="AD23" s="167">
        <f t="shared" si="18"/>
        <v>0</v>
      </c>
      <c r="AE23" s="166">
        <v>0</v>
      </c>
      <c r="AF23" s="49">
        <f t="array" ref="AF23">AD23-AE23</f>
        <v>0</v>
      </c>
      <c r="AG23" s="37">
        <f t="shared" si="19"/>
        <v>0</v>
      </c>
      <c r="AH23" s="34">
        <f t="shared" si="20"/>
        <v>0</v>
      </c>
      <c r="AI23" s="51">
        <f t="shared" si="44"/>
        <v>0</v>
      </c>
      <c r="AJ23" s="39">
        <f t="shared" si="45"/>
        <v>3000</v>
      </c>
      <c r="AK23" s="34">
        <f t="shared" si="46"/>
        <v>3000</v>
      </c>
      <c r="AL23" s="27">
        <f t="shared" si="8"/>
        <v>0</v>
      </c>
      <c r="AM23" s="40">
        <v>0</v>
      </c>
      <c r="AN23" s="34">
        <f t="shared" si="21"/>
        <v>0</v>
      </c>
      <c r="AO23" s="49">
        <f t="shared" si="22"/>
        <v>0</v>
      </c>
      <c r="AP23" s="52">
        <v>0</v>
      </c>
      <c r="AQ23" s="42">
        <f t="shared" si="23"/>
        <v>0</v>
      </c>
      <c r="AR23" s="43">
        <f t="array" ref="AR23">AC23+AI23+AL23+AQ23+AO23+AF23</f>
        <v>1314</v>
      </c>
      <c r="AS23" s="100">
        <f t="shared" si="24"/>
        <v>3635</v>
      </c>
      <c r="AT23" s="164"/>
      <c r="AU23" s="106"/>
      <c r="AV23" s="53"/>
      <c r="AW23" s="2"/>
      <c r="BC23" s="28">
        <f t="shared" si="25"/>
        <v>44567</v>
      </c>
      <c r="BE23" s="10">
        <v>0.2</v>
      </c>
      <c r="BG23" s="45"/>
      <c r="BH23" s="44">
        <f t="shared" si="26"/>
        <v>3</v>
      </c>
      <c r="BI23" s="1" t="str">
        <f t="shared" si="27"/>
        <v>12022</v>
      </c>
      <c r="BJ23" s="44">
        <f t="shared" si="28"/>
        <v>12025</v>
      </c>
      <c r="BK23" s="2">
        <f t="shared" si="29"/>
        <v>0</v>
      </c>
      <c r="BL23" s="3">
        <f t="shared" si="30"/>
        <v>0</v>
      </c>
      <c r="BM23" s="45">
        <f t="shared" si="31"/>
        <v>0</v>
      </c>
      <c r="BN23" s="3" t="str">
        <f t="shared" si="32"/>
        <v>00</v>
      </c>
      <c r="BO23" s="79">
        <f t="shared" si="47"/>
        <v>44567</v>
      </c>
      <c r="BP23" s="18">
        <f t="shared" si="33"/>
        <v>1</v>
      </c>
      <c r="BQ23" s="18">
        <f t="shared" si="34"/>
        <v>2022</v>
      </c>
      <c r="BR23" s="18" t="str">
        <f t="shared" si="35"/>
        <v>12022</v>
      </c>
      <c r="BS23" s="165">
        <f t="shared" si="36"/>
        <v>34</v>
      </c>
      <c r="BT23" s="159">
        <f t="shared" si="37"/>
        <v>31</v>
      </c>
      <c r="BU23" s="18">
        <f t="shared" si="38"/>
        <v>9</v>
      </c>
      <c r="BV23" s="159">
        <f t="shared" si="39"/>
        <v>31</v>
      </c>
      <c r="BW23" s="159" t="str">
        <f t="shared" si="40"/>
        <v>8</v>
      </c>
      <c r="BX23" s="159">
        <f t="array" ref="BX23">ROUND(IF(I23=0,0,I23*BV23/100),0)</f>
        <v>13578</v>
      </c>
    </row>
    <row r="24" spans="1:259" ht="14.25" customHeight="1">
      <c r="A24" s="195"/>
      <c r="B24" s="29">
        <f t="shared" si="41"/>
        <v>8</v>
      </c>
      <c r="C24" s="199">
        <f t="shared" si="9"/>
        <v>44597</v>
      </c>
      <c r="D24" s="200"/>
      <c r="E24" s="201"/>
      <c r="F24" s="30">
        <f t="shared" si="10"/>
        <v>2</v>
      </c>
      <c r="G24" s="30">
        <f t="shared" si="11"/>
        <v>2022</v>
      </c>
      <c r="H24" s="30" t="str">
        <f t="shared" si="12"/>
        <v>22022</v>
      </c>
      <c r="I24" s="46">
        <f t="shared" si="48"/>
        <v>43800</v>
      </c>
      <c r="J24" s="157">
        <f t="shared" si="49"/>
        <v>14892</v>
      </c>
      <c r="K24" s="157">
        <f t="shared" si="50"/>
        <v>3942</v>
      </c>
      <c r="L24" s="48">
        <v>0</v>
      </c>
      <c r="M24" s="48">
        <v>0</v>
      </c>
      <c r="N24" s="49">
        <f t="shared" si="51"/>
        <v>62634</v>
      </c>
      <c r="O24" s="158">
        <f t="shared" si="52"/>
        <v>41500</v>
      </c>
      <c r="P24" s="156">
        <f t="array" ref="P24">IF($F$2="Fix To Regular",0,O24*BT24/100)</f>
        <v>12865</v>
      </c>
      <c r="Q24" s="156">
        <f t="array" ref="Q24">IF($F$2="Fix To Regular",0,O24*BW24/100)</f>
        <v>3320</v>
      </c>
      <c r="R24" s="50">
        <v>0</v>
      </c>
      <c r="S24" s="50">
        <v>0</v>
      </c>
      <c r="T24" s="49">
        <f t="shared" si="53"/>
        <v>57685</v>
      </c>
      <c r="U24" s="46">
        <f t="array" ref="U24">I24-O24</f>
        <v>2300</v>
      </c>
      <c r="V24" s="47">
        <f t="array" ref="V24">J24-P24</f>
        <v>2027</v>
      </c>
      <c r="W24" s="47">
        <f t="array" ref="W24">K24-Q24</f>
        <v>622</v>
      </c>
      <c r="X24" s="48">
        <f t="array" ref="X24">L24-R24</f>
        <v>0</v>
      </c>
      <c r="Y24" s="48">
        <f t="array" ref="Y24">M24-S24</f>
        <v>0</v>
      </c>
      <c r="Z24" s="49">
        <f t="array" ref="Z24">SUM(U24:Y24)</f>
        <v>4949</v>
      </c>
      <c r="AA24" s="167">
        <f t="array" ref="AA24">IF($AA$10="gpf",$Z$2+(J24-BX24),IF($AA$10="nps",ROUND((I24+BX24)*0.1-AD24,0),0))</f>
        <v>1314</v>
      </c>
      <c r="AB24" s="166">
        <f t="shared" si="17"/>
        <v>0</v>
      </c>
      <c r="AC24" s="49">
        <f t="array" ref="AC24">AA24-AB24</f>
        <v>1314</v>
      </c>
      <c r="AD24" s="167">
        <f t="shared" si="18"/>
        <v>0</v>
      </c>
      <c r="AE24" s="166">
        <v>0</v>
      </c>
      <c r="AF24" s="49">
        <f t="array" ref="AF24">AD24-AE24</f>
        <v>0</v>
      </c>
      <c r="AG24" s="37">
        <f t="shared" si="19"/>
        <v>0</v>
      </c>
      <c r="AH24" s="34">
        <f t="shared" si="20"/>
        <v>0</v>
      </c>
      <c r="AI24" s="51">
        <f t="shared" si="44"/>
        <v>0</v>
      </c>
      <c r="AJ24" s="39">
        <f t="shared" si="45"/>
        <v>3000</v>
      </c>
      <c r="AK24" s="34">
        <f t="shared" si="46"/>
        <v>3000</v>
      </c>
      <c r="AL24" s="27">
        <f t="shared" si="8"/>
        <v>0</v>
      </c>
      <c r="AM24" s="40">
        <v>0</v>
      </c>
      <c r="AN24" s="34">
        <f t="shared" si="21"/>
        <v>0</v>
      </c>
      <c r="AO24" s="49">
        <f t="shared" si="22"/>
        <v>0</v>
      </c>
      <c r="AP24" s="52">
        <v>0</v>
      </c>
      <c r="AQ24" s="42">
        <f t="shared" si="23"/>
        <v>0</v>
      </c>
      <c r="AR24" s="43">
        <f t="array" ref="AR24">AC24+AI24+AL24+AQ24+AO24+AF24</f>
        <v>1314</v>
      </c>
      <c r="AS24" s="100">
        <f t="shared" si="24"/>
        <v>3635</v>
      </c>
      <c r="AT24" s="164"/>
      <c r="AU24" s="106"/>
      <c r="AV24" s="53"/>
      <c r="AW24" s="2"/>
      <c r="BC24" s="28">
        <f t="shared" si="25"/>
        <v>44597</v>
      </c>
      <c r="BE24" s="10">
        <v>0.21</v>
      </c>
      <c r="BG24" s="45"/>
      <c r="BH24" s="44">
        <f t="shared" si="26"/>
        <v>3</v>
      </c>
      <c r="BI24" s="1" t="str">
        <f t="shared" si="27"/>
        <v>22022</v>
      </c>
      <c r="BJ24" s="44">
        <f t="shared" si="28"/>
        <v>22025</v>
      </c>
      <c r="BK24" s="2">
        <f t="shared" si="29"/>
        <v>0</v>
      </c>
      <c r="BL24" s="3">
        <f t="shared" si="30"/>
        <v>0</v>
      </c>
      <c r="BM24" s="45">
        <f t="shared" si="31"/>
        <v>0</v>
      </c>
      <c r="BN24" s="3" t="str">
        <f t="shared" si="32"/>
        <v>00</v>
      </c>
      <c r="BO24" s="79">
        <f t="shared" si="47"/>
        <v>44597</v>
      </c>
      <c r="BP24" s="18">
        <f t="shared" si="33"/>
        <v>2</v>
      </c>
      <c r="BQ24" s="18">
        <f t="shared" si="34"/>
        <v>2022</v>
      </c>
      <c r="BR24" s="18" t="str">
        <f t="shared" si="35"/>
        <v>22022</v>
      </c>
      <c r="BS24" s="165">
        <f t="shared" si="36"/>
        <v>34</v>
      </c>
      <c r="BT24" s="159">
        <f t="shared" si="37"/>
        <v>31</v>
      </c>
      <c r="BU24" s="18">
        <f t="shared" si="38"/>
        <v>9</v>
      </c>
      <c r="BV24" s="159">
        <f t="shared" si="39"/>
        <v>31</v>
      </c>
      <c r="BW24" s="159" t="str">
        <f t="shared" si="40"/>
        <v>8</v>
      </c>
      <c r="BX24" s="159">
        <f t="array" ref="BX24">ROUND(IF(I24=0,0,I24*BV24/100),0)</f>
        <v>13578</v>
      </c>
    </row>
    <row r="25" spans="1:259" ht="14.25" customHeight="1">
      <c r="A25" s="195"/>
      <c r="B25" s="29">
        <f t="shared" si="41"/>
        <v>9</v>
      </c>
      <c r="C25" s="199">
        <f t="shared" si="9"/>
        <v>44627</v>
      </c>
      <c r="D25" s="200"/>
      <c r="E25" s="201"/>
      <c r="F25" s="30">
        <f t="shared" si="10"/>
        <v>3</v>
      </c>
      <c r="G25" s="30">
        <f t="shared" si="11"/>
        <v>2022</v>
      </c>
      <c r="H25" s="30" t="str">
        <f t="shared" si="12"/>
        <v>32022</v>
      </c>
      <c r="I25" s="46">
        <f t="shared" si="48"/>
        <v>43800</v>
      </c>
      <c r="J25" s="157">
        <f t="shared" si="49"/>
        <v>14892</v>
      </c>
      <c r="K25" s="157">
        <f t="shared" si="50"/>
        <v>3942</v>
      </c>
      <c r="L25" s="48">
        <v>0</v>
      </c>
      <c r="M25" s="48">
        <v>0</v>
      </c>
      <c r="N25" s="49">
        <f t="shared" si="51"/>
        <v>62634</v>
      </c>
      <c r="O25" s="158">
        <f t="shared" si="52"/>
        <v>41500</v>
      </c>
      <c r="P25" s="156">
        <f t="array" ref="P25">IF($F$2="Fix To Regular",0,O25*BT25/100)</f>
        <v>12865</v>
      </c>
      <c r="Q25" s="156">
        <f t="array" ref="Q25">IF($F$2="Fix To Regular",0,O25*BW25/100)</f>
        <v>3320</v>
      </c>
      <c r="R25" s="50">
        <v>0</v>
      </c>
      <c r="S25" s="50">
        <v>0</v>
      </c>
      <c r="T25" s="49">
        <f t="shared" si="53"/>
        <v>57685</v>
      </c>
      <c r="U25" s="46">
        <f t="array" ref="U25">I25-O25</f>
        <v>2300</v>
      </c>
      <c r="V25" s="47">
        <f t="array" ref="V25">J25-P25</f>
        <v>2027</v>
      </c>
      <c r="W25" s="47">
        <f t="array" ref="W25">K25-Q25</f>
        <v>622</v>
      </c>
      <c r="X25" s="48">
        <f t="array" ref="X25">L25-R25</f>
        <v>0</v>
      </c>
      <c r="Y25" s="48">
        <f t="array" ref="Y25">M25-S25</f>
        <v>0</v>
      </c>
      <c r="Z25" s="49">
        <f t="array" ref="Z25">SUM(U25:Y25)</f>
        <v>4949</v>
      </c>
      <c r="AA25" s="167">
        <f t="array" ref="AA25">IF($AA$10="gpf",$Z$2+(J25-BX25),IF($AA$10="nps",ROUND((I25+BX25)*0.1-AD25,0),0))</f>
        <v>1314</v>
      </c>
      <c r="AB25" s="166">
        <f t="shared" si="17"/>
        <v>0</v>
      </c>
      <c r="AC25" s="49">
        <f t="array" ref="AC25">AA25-AB25</f>
        <v>1314</v>
      </c>
      <c r="AD25" s="167">
        <f t="shared" si="18"/>
        <v>0</v>
      </c>
      <c r="AE25" s="166">
        <v>0</v>
      </c>
      <c r="AF25" s="49">
        <f t="array" ref="AF25">AD25-AE25</f>
        <v>0</v>
      </c>
      <c r="AG25" s="37">
        <f t="shared" si="19"/>
        <v>0</v>
      </c>
      <c r="AH25" s="34">
        <f t="shared" si="20"/>
        <v>0</v>
      </c>
      <c r="AI25" s="51">
        <f t="shared" si="44"/>
        <v>0</v>
      </c>
      <c r="AJ25" s="39">
        <f t="shared" si="45"/>
        <v>3000</v>
      </c>
      <c r="AK25" s="34">
        <f t="shared" si="46"/>
        <v>3000</v>
      </c>
      <c r="AL25" s="27">
        <f t="shared" si="8"/>
        <v>0</v>
      </c>
      <c r="AM25" s="40">
        <v>0</v>
      </c>
      <c r="AN25" s="34">
        <f t="shared" si="21"/>
        <v>0</v>
      </c>
      <c r="AO25" s="49">
        <f t="shared" si="22"/>
        <v>0</v>
      </c>
      <c r="AP25" s="52">
        <v>0</v>
      </c>
      <c r="AQ25" s="42">
        <f t="shared" si="23"/>
        <v>0</v>
      </c>
      <c r="AR25" s="43">
        <f t="array" ref="AR25">AC25+AI25+AL25+AQ25+AO25+AF25</f>
        <v>1314</v>
      </c>
      <c r="AS25" s="100">
        <f t="shared" si="24"/>
        <v>3635</v>
      </c>
      <c r="AT25" s="164"/>
      <c r="AU25" s="106"/>
      <c r="AV25" s="53"/>
      <c r="AW25" s="2"/>
      <c r="BC25" s="28">
        <f t="shared" si="25"/>
        <v>44627</v>
      </c>
      <c r="BE25" s="10">
        <v>0.22</v>
      </c>
      <c r="BG25" s="45"/>
      <c r="BH25" s="44">
        <f t="shared" si="26"/>
        <v>3</v>
      </c>
      <c r="BI25" s="1" t="str">
        <f t="shared" si="27"/>
        <v>32022</v>
      </c>
      <c r="BJ25" s="44">
        <f t="shared" si="28"/>
        <v>32025</v>
      </c>
      <c r="BK25" s="2" t="str">
        <f t="shared" si="29"/>
        <v>SSM</v>
      </c>
      <c r="BL25" s="3">
        <f t="shared" si="30"/>
        <v>0</v>
      </c>
      <c r="BM25" s="45">
        <f t="shared" si="31"/>
        <v>0</v>
      </c>
      <c r="BN25" s="3" t="str">
        <f t="shared" si="32"/>
        <v>00</v>
      </c>
      <c r="BO25" s="79">
        <f t="shared" si="47"/>
        <v>44627</v>
      </c>
      <c r="BP25" s="18">
        <f t="shared" si="33"/>
        <v>3</v>
      </c>
      <c r="BQ25" s="18">
        <f t="shared" si="34"/>
        <v>2022</v>
      </c>
      <c r="BR25" s="18" t="str">
        <f t="shared" si="35"/>
        <v>32022</v>
      </c>
      <c r="BS25" s="165">
        <f t="shared" si="36"/>
        <v>34</v>
      </c>
      <c r="BT25" s="159">
        <f t="shared" si="37"/>
        <v>31</v>
      </c>
      <c r="BU25" s="18">
        <f t="shared" si="38"/>
        <v>9</v>
      </c>
      <c r="BV25" s="159">
        <f t="shared" si="39"/>
        <v>31</v>
      </c>
      <c r="BW25" s="159" t="str">
        <f t="shared" si="40"/>
        <v>8</v>
      </c>
      <c r="BX25" s="159">
        <f t="array" ref="BX25">ROUND(IF(I25=0,0,I25*BV25/100),0)</f>
        <v>13578</v>
      </c>
    </row>
    <row r="26" spans="1:259" ht="14.25" customHeight="1">
      <c r="A26" s="195"/>
      <c r="B26" s="29">
        <f t="shared" si="41"/>
        <v>0</v>
      </c>
      <c r="C26" s="199">
        <f t="shared" si="9"/>
        <v>0</v>
      </c>
      <c r="D26" s="200"/>
      <c r="E26" s="201"/>
      <c r="F26" s="30">
        <f t="shared" si="10"/>
        <v>1</v>
      </c>
      <c r="G26" s="30">
        <f t="shared" si="11"/>
        <v>1900</v>
      </c>
      <c r="H26" s="30" t="str">
        <f t="shared" si="12"/>
        <v>11900</v>
      </c>
      <c r="I26" s="46">
        <f t="shared" si="48"/>
        <v>0</v>
      </c>
      <c r="J26" s="157">
        <f t="shared" si="49"/>
        <v>0</v>
      </c>
      <c r="K26" s="157">
        <f t="shared" si="50"/>
        <v>0</v>
      </c>
      <c r="L26" s="48">
        <v>0</v>
      </c>
      <c r="M26" s="48">
        <v>0</v>
      </c>
      <c r="N26" s="49">
        <f t="shared" si="51"/>
        <v>0</v>
      </c>
      <c r="O26" s="158">
        <f t="shared" si="52"/>
        <v>0</v>
      </c>
      <c r="P26" s="156">
        <f t="array" ref="P26">IF($F$2="Fix To Regular",0,O26*BT26/100)</f>
        <v>0</v>
      </c>
      <c r="Q26" s="156">
        <f t="array" ref="Q26">IF($F$2="Fix To Regular",0,O26*BW26/100)</f>
        <v>0</v>
      </c>
      <c r="R26" s="50">
        <v>0</v>
      </c>
      <c r="S26" s="50">
        <v>0</v>
      </c>
      <c r="T26" s="49">
        <f t="shared" si="53"/>
        <v>0</v>
      </c>
      <c r="U26" s="46">
        <f t="array" ref="U26">I26-O26</f>
        <v>0</v>
      </c>
      <c r="V26" s="47">
        <f t="array" ref="V26">J26-P26</f>
        <v>0</v>
      </c>
      <c r="W26" s="47">
        <f t="array" ref="W26">K26-Q26</f>
        <v>0</v>
      </c>
      <c r="X26" s="48">
        <f t="array" ref="X26">L26-R26</f>
        <v>0</v>
      </c>
      <c r="Y26" s="48">
        <f t="array" ref="Y26">M26-S26</f>
        <v>0</v>
      </c>
      <c r="Z26" s="49">
        <f t="array" ref="Z26">SUM(U26:Y26)</f>
        <v>0</v>
      </c>
      <c r="AA26" s="167">
        <f t="array" ref="AA26">IF($AA$10="gpf",$Z$2+(J26-BX26),IF($AA$10="nps",ROUND((I26+BX26)*0.1-AD26,0),0))</f>
        <v>0</v>
      </c>
      <c r="AB26" s="166">
        <f t="shared" si="17"/>
        <v>0</v>
      </c>
      <c r="AC26" s="49">
        <f t="array" ref="AC26">AA26-AB26</f>
        <v>0</v>
      </c>
      <c r="AD26" s="167">
        <f t="shared" si="18"/>
        <v>0</v>
      </c>
      <c r="AE26" s="166">
        <v>0</v>
      </c>
      <c r="AF26" s="49">
        <f t="array" ref="AF26">AD26-AE26</f>
        <v>0</v>
      </c>
      <c r="AG26" s="37">
        <f t="shared" si="19"/>
        <v>0</v>
      </c>
      <c r="AH26" s="34">
        <f t="shared" si="20"/>
        <v>0</v>
      </c>
      <c r="AI26" s="51">
        <f t="shared" si="44"/>
        <v>0</v>
      </c>
      <c r="AJ26" s="39">
        <f t="shared" si="45"/>
        <v>0</v>
      </c>
      <c r="AK26" s="34">
        <f t="shared" si="46"/>
        <v>0</v>
      </c>
      <c r="AL26" s="27">
        <f t="shared" si="8"/>
        <v>0</v>
      </c>
      <c r="AM26" s="40">
        <v>0</v>
      </c>
      <c r="AN26" s="34">
        <f t="shared" si="21"/>
        <v>0</v>
      </c>
      <c r="AO26" s="49">
        <f t="shared" si="22"/>
        <v>0</v>
      </c>
      <c r="AP26" s="52">
        <v>0</v>
      </c>
      <c r="AQ26" s="42">
        <f t="shared" si="23"/>
        <v>0</v>
      </c>
      <c r="AR26" s="43">
        <f t="array" ref="AR26">AC26+AI26+AL26+AQ26+AO26+AF26</f>
        <v>0</v>
      </c>
      <c r="AS26" s="100">
        <f t="shared" si="24"/>
        <v>0</v>
      </c>
      <c r="AT26" s="164"/>
      <c r="AU26" s="106"/>
      <c r="AV26" s="53"/>
      <c r="AW26" s="2"/>
      <c r="BC26" s="28">
        <f t="shared" si="25"/>
        <v>44657</v>
      </c>
      <c r="BE26" s="10">
        <v>0.23</v>
      </c>
      <c r="BG26" s="45"/>
      <c r="BH26" s="44">
        <f t="shared" si="26"/>
        <v>3</v>
      </c>
      <c r="BI26" s="1" t="str">
        <f t="shared" si="27"/>
        <v>11900</v>
      </c>
      <c r="BJ26" s="44">
        <f t="shared" si="28"/>
        <v>11903</v>
      </c>
      <c r="BK26" s="2">
        <f t="shared" si="29"/>
        <v>0</v>
      </c>
      <c r="BL26" s="3">
        <f t="shared" si="30"/>
        <v>0</v>
      </c>
      <c r="BM26" s="45">
        <f t="shared" si="31"/>
        <v>0</v>
      </c>
      <c r="BN26" s="3" t="str">
        <f t="shared" si="32"/>
        <v>00</v>
      </c>
      <c r="BO26" s="79">
        <f t="shared" si="47"/>
        <v>44657</v>
      </c>
      <c r="BP26" s="18">
        <f t="shared" si="33"/>
        <v>4</v>
      </c>
      <c r="BQ26" s="18">
        <f t="shared" si="34"/>
        <v>2022</v>
      </c>
      <c r="BR26" s="18" t="str">
        <f t="shared" si="35"/>
        <v>42022</v>
      </c>
      <c r="BS26" s="165">
        <f t="shared" si="36"/>
        <v>34</v>
      </c>
      <c r="BT26" s="159">
        <f t="shared" si="37"/>
        <v>31</v>
      </c>
      <c r="BU26" s="18">
        <f t="shared" si="38"/>
        <v>9</v>
      </c>
      <c r="BV26" s="159">
        <f t="shared" si="39"/>
        <v>31</v>
      </c>
      <c r="BW26" s="159" t="str">
        <f t="shared" si="40"/>
        <v>8</v>
      </c>
      <c r="BX26" s="159">
        <f t="array" ref="BX26">ROUND(IF(I26=0,0,I26*BV26/100),0)</f>
        <v>0</v>
      </c>
    </row>
    <row r="27" spans="1:259" ht="14.25" customHeight="1">
      <c r="A27" s="195"/>
      <c r="B27" s="29">
        <f t="shared" si="41"/>
        <v>0</v>
      </c>
      <c r="C27" s="199">
        <f t="shared" si="9"/>
        <v>0</v>
      </c>
      <c r="D27" s="200"/>
      <c r="E27" s="201"/>
      <c r="F27" s="30">
        <f t="shared" si="10"/>
        <v>1</v>
      </c>
      <c r="G27" s="30">
        <f t="shared" si="11"/>
        <v>1900</v>
      </c>
      <c r="H27" s="30" t="str">
        <f t="shared" si="12"/>
        <v>11900</v>
      </c>
      <c r="I27" s="46">
        <f t="shared" si="48"/>
        <v>0</v>
      </c>
      <c r="J27" s="157">
        <f t="shared" si="49"/>
        <v>0</v>
      </c>
      <c r="K27" s="157">
        <f t="shared" si="50"/>
        <v>0</v>
      </c>
      <c r="L27" s="48">
        <v>0</v>
      </c>
      <c r="M27" s="48">
        <v>0</v>
      </c>
      <c r="N27" s="49">
        <f t="shared" si="51"/>
        <v>0</v>
      </c>
      <c r="O27" s="158">
        <f t="shared" si="52"/>
        <v>0</v>
      </c>
      <c r="P27" s="156">
        <f t="array" ref="P27">IF($F$2="Fix To Regular",0,O27*BT27/100)</f>
        <v>0</v>
      </c>
      <c r="Q27" s="156">
        <f t="array" ref="Q27">IF($F$2="Fix To Regular",0,O27*BW27/100)</f>
        <v>0</v>
      </c>
      <c r="R27" s="50">
        <v>0</v>
      </c>
      <c r="S27" s="50">
        <v>0</v>
      </c>
      <c r="T27" s="49">
        <f t="shared" si="53"/>
        <v>0</v>
      </c>
      <c r="U27" s="46">
        <f t="array" ref="U27">I27-O27</f>
        <v>0</v>
      </c>
      <c r="V27" s="47">
        <f t="array" ref="V27">J27-P27</f>
        <v>0</v>
      </c>
      <c r="W27" s="47">
        <f t="array" ref="W27">K27-Q27</f>
        <v>0</v>
      </c>
      <c r="X27" s="48">
        <f t="array" ref="X27">L27-R27</f>
        <v>0</v>
      </c>
      <c r="Y27" s="48">
        <f t="array" ref="Y27">M27-S27</f>
        <v>0</v>
      </c>
      <c r="Z27" s="49">
        <f t="array" ref="Z27">SUM(U27:Y27)</f>
        <v>0</v>
      </c>
      <c r="AA27" s="167">
        <f t="array" ref="AA27">IF($AA$10="gpf",$Z$2+(J27-BX27),IF($AA$10="nps",ROUND((I27+BX27)*0.1-AD27,0),0))</f>
        <v>0</v>
      </c>
      <c r="AB27" s="166">
        <f t="shared" si="17"/>
        <v>0</v>
      </c>
      <c r="AC27" s="49">
        <f t="array" ref="AC27">AA27-AB27</f>
        <v>0</v>
      </c>
      <c r="AD27" s="167">
        <f t="shared" si="18"/>
        <v>0</v>
      </c>
      <c r="AE27" s="166">
        <v>0</v>
      </c>
      <c r="AF27" s="49">
        <f t="array" ref="AF27">AD27-AE27</f>
        <v>0</v>
      </c>
      <c r="AG27" s="37">
        <f t="shared" si="19"/>
        <v>0</v>
      </c>
      <c r="AH27" s="34">
        <f t="shared" si="20"/>
        <v>0</v>
      </c>
      <c r="AI27" s="51">
        <f t="shared" si="44"/>
        <v>0</v>
      </c>
      <c r="AJ27" s="39">
        <f t="shared" si="45"/>
        <v>0</v>
      </c>
      <c r="AK27" s="34">
        <f t="shared" si="46"/>
        <v>0</v>
      </c>
      <c r="AL27" s="27">
        <f t="shared" si="8"/>
        <v>0</v>
      </c>
      <c r="AM27" s="40">
        <v>0</v>
      </c>
      <c r="AN27" s="34">
        <f t="shared" si="21"/>
        <v>0</v>
      </c>
      <c r="AO27" s="49">
        <f t="shared" si="22"/>
        <v>0</v>
      </c>
      <c r="AP27" s="52">
        <v>0</v>
      </c>
      <c r="AQ27" s="42">
        <f t="shared" si="23"/>
        <v>0</v>
      </c>
      <c r="AR27" s="43">
        <f t="array" ref="AR27">AC27+AI27+AL27+AQ27+AO27+AF27</f>
        <v>0</v>
      </c>
      <c r="AS27" s="100">
        <f t="shared" si="24"/>
        <v>0</v>
      </c>
      <c r="AT27" s="164"/>
      <c r="AU27" s="106"/>
      <c r="AV27" s="53"/>
      <c r="AW27" s="2"/>
      <c r="BC27" s="28">
        <f t="shared" si="25"/>
        <v>44687</v>
      </c>
      <c r="BE27" s="10">
        <v>0.24</v>
      </c>
      <c r="BG27" s="45"/>
      <c r="BH27" s="44">
        <f t="shared" si="26"/>
        <v>3</v>
      </c>
      <c r="BI27" s="1" t="str">
        <f t="shared" si="27"/>
        <v>11900</v>
      </c>
      <c r="BJ27" s="44">
        <f t="shared" si="28"/>
        <v>11903</v>
      </c>
      <c r="BK27" s="2">
        <f t="shared" si="29"/>
        <v>0</v>
      </c>
      <c r="BL27" s="3">
        <f t="shared" si="30"/>
        <v>0</v>
      </c>
      <c r="BM27" s="45">
        <f t="shared" si="31"/>
        <v>0</v>
      </c>
      <c r="BN27" s="3" t="str">
        <f t="shared" si="32"/>
        <v>00</v>
      </c>
      <c r="BO27" s="79">
        <f t="shared" si="47"/>
        <v>44687</v>
      </c>
      <c r="BP27" s="18">
        <f t="shared" si="33"/>
        <v>5</v>
      </c>
      <c r="BQ27" s="18">
        <f t="shared" si="34"/>
        <v>2022</v>
      </c>
      <c r="BR27" s="18" t="str">
        <f t="shared" si="35"/>
        <v>52022</v>
      </c>
      <c r="BS27" s="165">
        <f t="shared" si="36"/>
        <v>34</v>
      </c>
      <c r="BT27" s="159">
        <f t="shared" si="37"/>
        <v>31</v>
      </c>
      <c r="BU27" s="18">
        <f t="shared" si="38"/>
        <v>9</v>
      </c>
      <c r="BV27" s="159">
        <f t="shared" si="39"/>
        <v>31</v>
      </c>
      <c r="BW27" s="159" t="str">
        <f t="shared" si="40"/>
        <v>8</v>
      </c>
      <c r="BX27" s="159">
        <f t="array" ref="BX27">ROUND(IF(I27=0,0,I27*BV27/100),0)</f>
        <v>0</v>
      </c>
    </row>
    <row r="28" spans="1:259" ht="14.25" customHeight="1">
      <c r="A28" s="195"/>
      <c r="B28" s="29">
        <f t="shared" si="41"/>
        <v>0</v>
      </c>
      <c r="C28" s="199">
        <f t="shared" si="9"/>
        <v>0</v>
      </c>
      <c r="D28" s="200"/>
      <c r="E28" s="201"/>
      <c r="F28" s="30">
        <f t="shared" si="10"/>
        <v>1</v>
      </c>
      <c r="G28" s="30">
        <f t="shared" si="11"/>
        <v>1900</v>
      </c>
      <c r="H28" s="30" t="str">
        <f t="shared" si="12"/>
        <v>11900</v>
      </c>
      <c r="I28" s="46">
        <f t="shared" si="48"/>
        <v>0</v>
      </c>
      <c r="J28" s="157">
        <f t="shared" si="49"/>
        <v>0</v>
      </c>
      <c r="K28" s="157">
        <f t="shared" si="50"/>
        <v>0</v>
      </c>
      <c r="L28" s="48">
        <v>0</v>
      </c>
      <c r="M28" s="48">
        <v>0</v>
      </c>
      <c r="N28" s="49">
        <f t="shared" si="51"/>
        <v>0</v>
      </c>
      <c r="O28" s="158">
        <f t="shared" si="52"/>
        <v>0</v>
      </c>
      <c r="P28" s="156">
        <f t="array" ref="P28">IF($F$2="Fix To Regular",0,O28*BT28/100)</f>
        <v>0</v>
      </c>
      <c r="Q28" s="156">
        <f t="array" ref="Q28">IF($F$2="Fix To Regular",0,O28*BW28/100)</f>
        <v>0</v>
      </c>
      <c r="R28" s="50">
        <v>0</v>
      </c>
      <c r="S28" s="50">
        <v>0</v>
      </c>
      <c r="T28" s="49">
        <f t="shared" si="53"/>
        <v>0</v>
      </c>
      <c r="U28" s="46">
        <f t="array" ref="U28">I28-O28</f>
        <v>0</v>
      </c>
      <c r="V28" s="47">
        <f t="array" ref="V28">J28-P28</f>
        <v>0</v>
      </c>
      <c r="W28" s="47">
        <f t="array" ref="W28">K28-Q28</f>
        <v>0</v>
      </c>
      <c r="X28" s="48">
        <f t="array" ref="X28">L28-R28</f>
        <v>0</v>
      </c>
      <c r="Y28" s="48">
        <f t="array" ref="Y28">M28-S28</f>
        <v>0</v>
      </c>
      <c r="Z28" s="49">
        <f t="array" ref="Z28">SUM(U28:Y28)</f>
        <v>0</v>
      </c>
      <c r="AA28" s="167">
        <f t="array" ref="AA28">IF($AA$10="gpf",$Z$2+(J28-BX28),IF($AA$10="nps",ROUND((I28+BX28)*0.1-AD28,0),0))</f>
        <v>0</v>
      </c>
      <c r="AB28" s="166">
        <f t="shared" si="17"/>
        <v>0</v>
      </c>
      <c r="AC28" s="49">
        <f t="array" ref="AC28">AA28-AB28</f>
        <v>0</v>
      </c>
      <c r="AD28" s="167">
        <f t="shared" si="18"/>
        <v>0</v>
      </c>
      <c r="AE28" s="166">
        <v>0</v>
      </c>
      <c r="AF28" s="49">
        <f t="array" ref="AF28">AD28-AE28</f>
        <v>0</v>
      </c>
      <c r="AG28" s="37">
        <f t="shared" si="19"/>
        <v>0</v>
      </c>
      <c r="AH28" s="34">
        <f t="shared" si="20"/>
        <v>0</v>
      </c>
      <c r="AI28" s="51">
        <f t="shared" si="44"/>
        <v>0</v>
      </c>
      <c r="AJ28" s="39">
        <f t="shared" si="45"/>
        <v>0</v>
      </c>
      <c r="AK28" s="34">
        <f t="shared" si="46"/>
        <v>0</v>
      </c>
      <c r="AL28" s="27">
        <f t="shared" si="8"/>
        <v>0</v>
      </c>
      <c r="AM28" s="40">
        <v>0</v>
      </c>
      <c r="AN28" s="34">
        <f t="shared" si="21"/>
        <v>0</v>
      </c>
      <c r="AO28" s="49">
        <f t="shared" si="22"/>
        <v>0</v>
      </c>
      <c r="AP28" s="52">
        <v>0</v>
      </c>
      <c r="AQ28" s="42">
        <f t="shared" si="23"/>
        <v>0</v>
      </c>
      <c r="AR28" s="43">
        <f t="array" ref="AR28">AC28+AI28+AL28+AQ28+AO28+AF28</f>
        <v>0</v>
      </c>
      <c r="AS28" s="100">
        <f t="shared" si="24"/>
        <v>0</v>
      </c>
      <c r="AT28" s="164"/>
      <c r="AU28" s="106"/>
      <c r="AV28" s="53"/>
      <c r="AW28" s="2"/>
      <c r="BC28" s="28">
        <f t="shared" si="25"/>
        <v>44717</v>
      </c>
      <c r="BE28" s="10">
        <v>0.25</v>
      </c>
      <c r="BG28" s="45"/>
      <c r="BH28" s="44">
        <f t="shared" si="26"/>
        <v>3</v>
      </c>
      <c r="BI28" s="1" t="str">
        <f t="shared" si="27"/>
        <v>11900</v>
      </c>
      <c r="BJ28" s="44">
        <f t="shared" si="28"/>
        <v>11903</v>
      </c>
      <c r="BK28" s="2">
        <f t="shared" si="29"/>
        <v>0</v>
      </c>
      <c r="BL28" s="3">
        <f t="shared" si="30"/>
        <v>0</v>
      </c>
      <c r="BM28" s="45">
        <f t="shared" si="31"/>
        <v>0</v>
      </c>
      <c r="BN28" s="3" t="str">
        <f t="shared" si="32"/>
        <v>00</v>
      </c>
      <c r="BO28" s="79">
        <f t="shared" si="47"/>
        <v>44717</v>
      </c>
      <c r="BP28" s="18">
        <f t="shared" si="33"/>
        <v>6</v>
      </c>
      <c r="BQ28" s="18">
        <f t="shared" si="34"/>
        <v>2022</v>
      </c>
      <c r="BR28" s="18" t="str">
        <f t="shared" si="35"/>
        <v>62022</v>
      </c>
      <c r="BS28" s="165">
        <f t="shared" si="36"/>
        <v>34</v>
      </c>
      <c r="BT28" s="159">
        <f t="shared" si="37"/>
        <v>31</v>
      </c>
      <c r="BU28" s="18">
        <f t="shared" si="38"/>
        <v>9</v>
      </c>
      <c r="BV28" s="159">
        <f t="shared" si="39"/>
        <v>31</v>
      </c>
      <c r="BW28" s="159" t="str">
        <f t="shared" si="40"/>
        <v>8</v>
      </c>
      <c r="BX28" s="159">
        <f t="array" ref="BX28">ROUND(IF(I28=0,0,I28*BV28/100),0)</f>
        <v>0</v>
      </c>
    </row>
    <row r="29" spans="1:259" ht="14.25" customHeight="1">
      <c r="A29" s="195"/>
      <c r="B29" s="54">
        <f t="shared" si="41"/>
        <v>0</v>
      </c>
      <c r="C29" s="199">
        <f t="shared" si="9"/>
        <v>0</v>
      </c>
      <c r="D29" s="200"/>
      <c r="E29" s="201"/>
      <c r="F29" s="55">
        <f t="shared" si="10"/>
        <v>1</v>
      </c>
      <c r="G29" s="55">
        <f t="shared" si="11"/>
        <v>1900</v>
      </c>
      <c r="H29" s="55" t="str">
        <f t="shared" si="12"/>
        <v>11900</v>
      </c>
      <c r="I29" s="46">
        <f t="shared" si="48"/>
        <v>0</v>
      </c>
      <c r="J29" s="157">
        <f t="shared" si="49"/>
        <v>0</v>
      </c>
      <c r="K29" s="157">
        <f t="shared" si="50"/>
        <v>0</v>
      </c>
      <c r="L29" s="48">
        <v>0</v>
      </c>
      <c r="M29" s="48">
        <v>0</v>
      </c>
      <c r="N29" s="49">
        <f t="shared" si="51"/>
        <v>0</v>
      </c>
      <c r="O29" s="158">
        <f t="shared" si="52"/>
        <v>0</v>
      </c>
      <c r="P29" s="156">
        <f t="array" ref="P29">IF($F$2="Fix To Regular",0,O29*BT29/100)</f>
        <v>0</v>
      </c>
      <c r="Q29" s="156">
        <f t="array" ref="Q29">IF($F$2="Fix To Regular",0,O29*BW29/100)</f>
        <v>0</v>
      </c>
      <c r="R29" s="50">
        <v>0</v>
      </c>
      <c r="S29" s="50">
        <v>0</v>
      </c>
      <c r="T29" s="49">
        <f t="shared" si="53"/>
        <v>0</v>
      </c>
      <c r="U29" s="46">
        <f t="array" ref="U29">I29-O29</f>
        <v>0</v>
      </c>
      <c r="V29" s="47">
        <f t="array" ref="V29">J29-P29</f>
        <v>0</v>
      </c>
      <c r="W29" s="47">
        <f t="array" ref="W29">K29-Q29</f>
        <v>0</v>
      </c>
      <c r="X29" s="48">
        <f t="array" ref="X29">L29-R29</f>
        <v>0</v>
      </c>
      <c r="Y29" s="48">
        <f t="array" ref="Y29">M29-S29</f>
        <v>0</v>
      </c>
      <c r="Z29" s="49">
        <f t="array" ref="Z29">SUM(U29:Y29)</f>
        <v>0</v>
      </c>
      <c r="AA29" s="167">
        <f t="array" ref="AA29">IF($AA$10="gpf",$Z$2+(J29-BX29),IF($AA$10="nps",ROUND((I29+BX29)*0.1-AD29,0),0))</f>
        <v>0</v>
      </c>
      <c r="AB29" s="166">
        <f t="shared" si="17"/>
        <v>0</v>
      </c>
      <c r="AC29" s="56">
        <f t="array" ref="AC29">AA29-AB29</f>
        <v>0</v>
      </c>
      <c r="AD29" s="167">
        <f t="shared" si="18"/>
        <v>0</v>
      </c>
      <c r="AE29" s="166">
        <v>0</v>
      </c>
      <c r="AF29" s="155">
        <f t="array" ref="AF29">AD29-AE29</f>
        <v>0</v>
      </c>
      <c r="AG29" s="57">
        <f t="shared" si="19"/>
        <v>0</v>
      </c>
      <c r="AH29" s="58">
        <f t="shared" si="20"/>
        <v>0</v>
      </c>
      <c r="AI29" s="59">
        <f t="shared" si="44"/>
        <v>0</v>
      </c>
      <c r="AJ29" s="60">
        <v>7000</v>
      </c>
      <c r="AK29" s="58">
        <v>7000</v>
      </c>
      <c r="AL29" s="27">
        <f t="shared" si="8"/>
        <v>0</v>
      </c>
      <c r="AM29" s="40">
        <v>0</v>
      </c>
      <c r="AN29" s="34">
        <f t="shared" si="21"/>
        <v>0</v>
      </c>
      <c r="AO29" s="56">
        <f t="shared" si="22"/>
        <v>0</v>
      </c>
      <c r="AP29" s="52">
        <v>0</v>
      </c>
      <c r="AQ29" s="61">
        <f t="shared" si="23"/>
        <v>0</v>
      </c>
      <c r="AR29" s="43">
        <f t="array" ref="AR29">AC29+AI29+AL29+AQ29+AO29+AF29</f>
        <v>0</v>
      </c>
      <c r="AS29" s="100">
        <f t="shared" si="24"/>
        <v>0</v>
      </c>
      <c r="AT29" s="164"/>
      <c r="AU29" s="106"/>
      <c r="AV29" s="53"/>
      <c r="AW29" s="2"/>
      <c r="BC29" s="28">
        <f t="shared" si="25"/>
        <v>44747</v>
      </c>
      <c r="BE29" s="10">
        <v>0.26</v>
      </c>
      <c r="BH29" s="44">
        <f t="shared" si="26"/>
        <v>3</v>
      </c>
      <c r="BI29" s="1" t="str">
        <f t="shared" si="27"/>
        <v>11900</v>
      </c>
      <c r="BJ29" s="44">
        <f t="shared" si="28"/>
        <v>11903</v>
      </c>
      <c r="BK29" s="2">
        <f t="shared" si="29"/>
        <v>0</v>
      </c>
      <c r="BL29" s="3">
        <f t="shared" si="30"/>
        <v>0</v>
      </c>
      <c r="BM29" s="45">
        <f t="shared" si="31"/>
        <v>0</v>
      </c>
      <c r="BN29" s="3" t="str">
        <f t="shared" si="32"/>
        <v>00</v>
      </c>
      <c r="BO29" s="79">
        <f t="shared" si="47"/>
        <v>44747</v>
      </c>
      <c r="BP29" s="18">
        <f t="shared" si="33"/>
        <v>7</v>
      </c>
      <c r="BQ29" s="18">
        <f t="shared" si="34"/>
        <v>2022</v>
      </c>
      <c r="BR29" s="18" t="str">
        <f t="shared" si="35"/>
        <v>72022</v>
      </c>
      <c r="BS29" s="165">
        <f t="shared" si="36"/>
        <v>34</v>
      </c>
      <c r="BT29" s="159">
        <f t="shared" si="37"/>
        <v>31</v>
      </c>
      <c r="BU29" s="18">
        <f t="shared" si="38"/>
        <v>9</v>
      </c>
      <c r="BV29" s="159">
        <f t="shared" si="39"/>
        <v>31</v>
      </c>
      <c r="BW29" s="159" t="str">
        <f t="shared" si="40"/>
        <v>8</v>
      </c>
      <c r="BX29" s="159">
        <f t="array" ref="BX29">ROUND(IF(I29=0,0,I29*BV29/100),0)</f>
        <v>0</v>
      </c>
    </row>
    <row r="30" spans="1:259" ht="14.25" customHeight="1">
      <c r="A30" s="195"/>
      <c r="B30" s="29">
        <f>IF(C30=0,0,B29+1)</f>
        <v>0</v>
      </c>
      <c r="C30" s="226">
        <f t="shared" ref="C30:C39" si="54">IF(H29=$AR$9,0,IF(C29=0,0,BC30))</f>
        <v>0</v>
      </c>
      <c r="D30" s="227"/>
      <c r="E30" s="228"/>
      <c r="F30" s="30">
        <f t="shared" ref="F30:F40" si="55">MONTH(C30)</f>
        <v>1</v>
      </c>
      <c r="G30" s="30">
        <f t="shared" ref="G30:G40" si="56">YEAR(C30)</f>
        <v>1900</v>
      </c>
      <c r="H30" s="30" t="str">
        <f t="shared" ref="H30:H40" si="57">CONCATENATE(F30,G30)</f>
        <v>11900</v>
      </c>
      <c r="I30" s="46">
        <f t="shared" si="48"/>
        <v>0</v>
      </c>
      <c r="J30" s="157">
        <f t="shared" si="49"/>
        <v>0</v>
      </c>
      <c r="K30" s="157">
        <f t="shared" si="50"/>
        <v>0</v>
      </c>
      <c r="L30" s="48">
        <v>0</v>
      </c>
      <c r="M30" s="48">
        <v>0</v>
      </c>
      <c r="N30" s="49">
        <f t="shared" si="51"/>
        <v>0</v>
      </c>
      <c r="O30" s="158">
        <f t="shared" si="52"/>
        <v>0</v>
      </c>
      <c r="P30" s="156">
        <f t="array" ref="P30">IF($F$2="Fix To Regular",0,O30*BT30/100)</f>
        <v>0</v>
      </c>
      <c r="Q30" s="156">
        <f t="array" ref="Q30">IF($F$2="Fix To Regular",0,O30*BW30/100)</f>
        <v>0</v>
      </c>
      <c r="R30" s="50">
        <v>0</v>
      </c>
      <c r="S30" s="50">
        <v>0</v>
      </c>
      <c r="T30" s="49">
        <f t="shared" si="53"/>
        <v>0</v>
      </c>
      <c r="U30" s="46">
        <f t="array" ref="U30">I30-O30</f>
        <v>0</v>
      </c>
      <c r="V30" s="47">
        <f t="array" ref="V30">J30-P30</f>
        <v>0</v>
      </c>
      <c r="W30" s="47">
        <f t="array" ref="W30">K30-Q30</f>
        <v>0</v>
      </c>
      <c r="X30" s="48">
        <f t="array" ref="X30">L30-R30</f>
        <v>0</v>
      </c>
      <c r="Y30" s="48">
        <f t="array" ref="Y30">M30-S30</f>
        <v>0</v>
      </c>
      <c r="Z30" s="49">
        <f t="array" ref="Z30">SUM(U30:Y30)</f>
        <v>0</v>
      </c>
      <c r="AA30" s="167">
        <f t="array" ref="AA30">IF($AA$10="gpf",$Z$2+(J30-BX30),IF($AA$10="nps",ROUND((I30+BX30)*0.1-AD30,0),0))</f>
        <v>0</v>
      </c>
      <c r="AB30" s="166">
        <f t="shared" si="17"/>
        <v>0</v>
      </c>
      <c r="AC30" s="62">
        <f t="array" ref="AC30">AA30-AB30</f>
        <v>0</v>
      </c>
      <c r="AD30" s="167">
        <f t="shared" si="18"/>
        <v>0</v>
      </c>
      <c r="AE30" s="166">
        <v>0</v>
      </c>
      <c r="AF30" s="153">
        <f t="array" ref="AF30">AD30-AE30</f>
        <v>0</v>
      </c>
      <c r="AG30" s="63">
        <f t="shared" si="19"/>
        <v>0</v>
      </c>
      <c r="AH30" s="34">
        <f t="shared" si="20"/>
        <v>0</v>
      </c>
      <c r="AI30" s="64">
        <f t="shared" si="44"/>
        <v>0</v>
      </c>
      <c r="AJ30" s="39">
        <f>IF(C30=0,0,AJ29)</f>
        <v>0</v>
      </c>
      <c r="AK30" s="34">
        <f>IF(C30=0,0,AK29)</f>
        <v>0</v>
      </c>
      <c r="AL30" s="27">
        <f t="shared" si="8"/>
        <v>0</v>
      </c>
      <c r="AM30" s="40">
        <v>0</v>
      </c>
      <c r="AN30" s="34">
        <f t="shared" si="21"/>
        <v>0</v>
      </c>
      <c r="AO30" s="62">
        <f t="shared" ref="AO30:AO40" si="58">AM30-AN30</f>
        <v>0</v>
      </c>
      <c r="AP30" s="41">
        <v>0</v>
      </c>
      <c r="AQ30" s="42">
        <f t="shared" ref="AQ30:AQ40" si="59">(Z30-AC30-AI30)*$U$2</f>
        <v>0</v>
      </c>
      <c r="AR30" s="43">
        <f t="array" ref="AR30">AC30+AI30+AL30+AQ30+AO30+AF30</f>
        <v>0</v>
      </c>
      <c r="AS30" s="101">
        <f t="shared" ref="AS30:AS39" si="60">Z30-AR30-AP25</f>
        <v>0</v>
      </c>
      <c r="AT30" s="164"/>
      <c r="AU30" s="106"/>
      <c r="AV30" s="53"/>
      <c r="AW30" s="3"/>
      <c r="AX30" s="3"/>
      <c r="BC30" s="28">
        <f t="shared" si="25"/>
        <v>44777</v>
      </c>
      <c r="BE30" s="10">
        <v>0.16</v>
      </c>
      <c r="BF30" s="5"/>
      <c r="BH30" s="45">
        <f t="shared" si="26"/>
        <v>3</v>
      </c>
      <c r="BI30" s="1" t="str">
        <f t="shared" ref="BI30:BI40" si="61">H30</f>
        <v>11900</v>
      </c>
      <c r="BJ30" s="45">
        <f t="shared" ref="BJ30:BJ40" si="62">BH30+BI30</f>
        <v>11903</v>
      </c>
      <c r="BK30" s="3">
        <f t="shared" ref="BK30:BK40" si="63">IF(BJ30=32025,"SSM",IF(BJ30=32023,"SM",IF(BJ30=32022,"MM",IF(BJ30=32021,"FM",IF(BJ30=92025,"SSS",IF(BJ30=92023,"SS",IF(BJ30=92022,"MS",IF(BJ30=92021,"FS",IF(BJ30=102025,"SSO",IF(BJ30=102023,"SO",IF(BJ30=102022,"MO",IF(BJ30=102021,"FO",0))))))))))))</f>
        <v>0</v>
      </c>
      <c r="BL30" s="3">
        <f t="shared" si="30"/>
        <v>0</v>
      </c>
      <c r="BM30" s="45">
        <f t="shared" si="31"/>
        <v>0</v>
      </c>
      <c r="BN30" s="3" t="str">
        <f t="shared" si="32"/>
        <v>00</v>
      </c>
      <c r="BO30" s="79">
        <f t="shared" si="47"/>
        <v>44777</v>
      </c>
      <c r="BP30" s="18">
        <f t="shared" si="33"/>
        <v>8</v>
      </c>
      <c r="BQ30" s="18">
        <f t="shared" si="34"/>
        <v>2022</v>
      </c>
      <c r="BR30" s="18" t="str">
        <f t="shared" si="35"/>
        <v>82022</v>
      </c>
      <c r="BS30" s="165">
        <f t="shared" si="36"/>
        <v>34</v>
      </c>
      <c r="BT30" s="159">
        <f t="shared" si="37"/>
        <v>31</v>
      </c>
      <c r="BU30" s="18">
        <f t="shared" si="38"/>
        <v>9</v>
      </c>
      <c r="BV30" s="159">
        <f t="shared" si="39"/>
        <v>31</v>
      </c>
      <c r="BW30" s="159" t="str">
        <f t="shared" si="40"/>
        <v>8</v>
      </c>
      <c r="BX30" s="159">
        <f t="array" ref="BX30">ROUND(IF(I30=0,0,I30*BV30/100),0)</f>
        <v>0</v>
      </c>
    </row>
    <row r="31" spans="1:259" ht="14.25" customHeight="1">
      <c r="A31" s="195"/>
      <c r="B31" s="29">
        <f t="shared" ref="B31:B39" si="64">IF(C31=0,0,B30+1)</f>
        <v>0</v>
      </c>
      <c r="C31" s="199">
        <f t="shared" si="54"/>
        <v>0</v>
      </c>
      <c r="D31" s="200"/>
      <c r="E31" s="201"/>
      <c r="F31" s="30">
        <f t="shared" si="55"/>
        <v>1</v>
      </c>
      <c r="G31" s="30">
        <f t="shared" si="56"/>
        <v>1900</v>
      </c>
      <c r="H31" s="30" t="str">
        <f t="shared" si="57"/>
        <v>11900</v>
      </c>
      <c r="I31" s="46">
        <f t="shared" si="48"/>
        <v>0</v>
      </c>
      <c r="J31" s="157">
        <f t="shared" si="49"/>
        <v>0</v>
      </c>
      <c r="K31" s="157">
        <f t="shared" si="50"/>
        <v>0</v>
      </c>
      <c r="L31" s="48">
        <v>0</v>
      </c>
      <c r="M31" s="48">
        <v>0</v>
      </c>
      <c r="N31" s="49">
        <f t="shared" si="51"/>
        <v>0</v>
      </c>
      <c r="O31" s="158">
        <f t="shared" si="52"/>
        <v>0</v>
      </c>
      <c r="P31" s="156">
        <f t="array" ref="P31">IF($F$2="Fix To Regular",0,O31*BT31/100)</f>
        <v>0</v>
      </c>
      <c r="Q31" s="156">
        <f t="array" ref="Q31">IF($F$2="Fix To Regular",0,O31*BW31/100)</f>
        <v>0</v>
      </c>
      <c r="R31" s="50">
        <v>0</v>
      </c>
      <c r="S31" s="50">
        <v>0</v>
      </c>
      <c r="T31" s="49">
        <f t="shared" si="53"/>
        <v>0</v>
      </c>
      <c r="U31" s="46">
        <f t="array" ref="U31">I31-O31</f>
        <v>0</v>
      </c>
      <c r="V31" s="47">
        <f t="array" ref="V31">J31-P31</f>
        <v>0</v>
      </c>
      <c r="W31" s="47">
        <f t="array" ref="W31">K31-Q31</f>
        <v>0</v>
      </c>
      <c r="X31" s="48">
        <f t="array" ref="X31">L31-R31</f>
        <v>0</v>
      </c>
      <c r="Y31" s="48">
        <f t="array" ref="Y31">M31-S31</f>
        <v>0</v>
      </c>
      <c r="Z31" s="49">
        <f t="array" ref="Z31">SUM(U31:Y31)</f>
        <v>0</v>
      </c>
      <c r="AA31" s="167">
        <f t="array" ref="AA31">IF($AA$10="gpf",$Z$2+(J31-BX31),IF($AA$10="nps",ROUND((I31+BX31)*0.1-AD31,0),0))</f>
        <v>0</v>
      </c>
      <c r="AB31" s="166">
        <f t="shared" si="17"/>
        <v>0</v>
      </c>
      <c r="AC31" s="49">
        <f t="array" ref="AC31">AA31-AB31</f>
        <v>0</v>
      </c>
      <c r="AD31" s="167">
        <f t="shared" si="18"/>
        <v>0</v>
      </c>
      <c r="AE31" s="166">
        <v>0</v>
      </c>
      <c r="AF31" s="49">
        <f t="array" ref="AF31">AD31-AE31</f>
        <v>0</v>
      </c>
      <c r="AG31" s="37">
        <f t="shared" si="19"/>
        <v>0</v>
      </c>
      <c r="AH31" s="34">
        <f t="shared" si="20"/>
        <v>0</v>
      </c>
      <c r="AI31" s="51">
        <f t="shared" ref="AI31:AI40" si="65">AG31-AH31</f>
        <v>0</v>
      </c>
      <c r="AJ31" s="39">
        <f t="shared" ref="AJ31:AJ39" si="66">IF(C31=0,0,AJ30)</f>
        <v>0</v>
      </c>
      <c r="AK31" s="34">
        <f t="shared" ref="AK31:AK39" si="67">IF(C31=0,0,AK30)</f>
        <v>0</v>
      </c>
      <c r="AL31" s="27">
        <f t="shared" si="8"/>
        <v>0</v>
      </c>
      <c r="AM31" s="40">
        <v>0</v>
      </c>
      <c r="AN31" s="34">
        <f t="shared" si="21"/>
        <v>0</v>
      </c>
      <c r="AO31" s="49">
        <f t="shared" si="58"/>
        <v>0</v>
      </c>
      <c r="AP31" s="52">
        <v>0</v>
      </c>
      <c r="AQ31" s="42">
        <f t="shared" si="59"/>
        <v>0</v>
      </c>
      <c r="AR31" s="43">
        <f t="array" ref="AR31">AC31+AI31+AL31+AQ31+AO31+AF31</f>
        <v>0</v>
      </c>
      <c r="AS31" s="100">
        <f t="shared" si="60"/>
        <v>0</v>
      </c>
      <c r="AT31" s="164"/>
      <c r="AU31" s="106"/>
      <c r="AV31" s="53"/>
      <c r="AW31" s="3"/>
      <c r="AX31" s="3"/>
      <c r="BC31" s="28">
        <f t="shared" si="25"/>
        <v>44807</v>
      </c>
      <c r="BE31" s="10">
        <v>0.17</v>
      </c>
      <c r="BF31" s="11"/>
      <c r="BH31" s="45">
        <f t="shared" si="26"/>
        <v>3</v>
      </c>
      <c r="BI31" s="1" t="str">
        <f t="shared" si="61"/>
        <v>11900</v>
      </c>
      <c r="BJ31" s="45">
        <f t="shared" si="62"/>
        <v>11903</v>
      </c>
      <c r="BK31" s="3">
        <f t="shared" si="63"/>
        <v>0</v>
      </c>
      <c r="BL31" s="3">
        <f t="shared" si="30"/>
        <v>0</v>
      </c>
      <c r="BM31" s="45">
        <f t="shared" si="31"/>
        <v>0</v>
      </c>
      <c r="BN31" s="3" t="str">
        <f t="shared" si="32"/>
        <v>00</v>
      </c>
      <c r="BO31" s="79">
        <f t="shared" si="47"/>
        <v>44807</v>
      </c>
      <c r="BP31" s="18">
        <f t="shared" si="33"/>
        <v>9</v>
      </c>
      <c r="BQ31" s="18">
        <f t="shared" si="34"/>
        <v>2022</v>
      </c>
      <c r="BR31" s="18" t="str">
        <f t="shared" si="35"/>
        <v>92022</v>
      </c>
      <c r="BS31" s="165">
        <f t="shared" si="36"/>
        <v>34</v>
      </c>
      <c r="BT31" s="159">
        <f t="shared" si="37"/>
        <v>31</v>
      </c>
      <c r="BU31" s="18">
        <f t="shared" si="38"/>
        <v>9</v>
      </c>
      <c r="BV31" s="159">
        <f t="shared" si="39"/>
        <v>31</v>
      </c>
      <c r="BW31" s="159" t="str">
        <f t="shared" si="40"/>
        <v>8</v>
      </c>
      <c r="BX31" s="159">
        <f t="array" ref="BX31">ROUND(IF(I31=0,0,I31*BV31/100),0)</f>
        <v>0</v>
      </c>
    </row>
    <row r="32" spans="1:259" ht="14.25" customHeight="1">
      <c r="A32" s="195"/>
      <c r="B32" s="29">
        <f t="shared" si="64"/>
        <v>0</v>
      </c>
      <c r="C32" s="199">
        <f t="shared" si="54"/>
        <v>0</v>
      </c>
      <c r="D32" s="200"/>
      <c r="E32" s="201"/>
      <c r="F32" s="30">
        <f t="shared" si="55"/>
        <v>1</v>
      </c>
      <c r="G32" s="30">
        <f t="shared" si="56"/>
        <v>1900</v>
      </c>
      <c r="H32" s="30" t="str">
        <f t="shared" si="57"/>
        <v>11900</v>
      </c>
      <c r="I32" s="46">
        <f t="shared" si="48"/>
        <v>0</v>
      </c>
      <c r="J32" s="157">
        <f t="shared" si="49"/>
        <v>0</v>
      </c>
      <c r="K32" s="157">
        <f t="shared" si="50"/>
        <v>0</v>
      </c>
      <c r="L32" s="48">
        <v>0</v>
      </c>
      <c r="M32" s="48">
        <v>0</v>
      </c>
      <c r="N32" s="49">
        <f t="shared" si="51"/>
        <v>0</v>
      </c>
      <c r="O32" s="158">
        <f t="shared" si="52"/>
        <v>0</v>
      </c>
      <c r="P32" s="156">
        <f t="array" ref="P32">IF($F$2="Fix To Regular",0,O32*BT32/100)</f>
        <v>0</v>
      </c>
      <c r="Q32" s="156">
        <f t="array" ref="Q32">IF($F$2="Fix To Regular",0,O32*BW32/100)</f>
        <v>0</v>
      </c>
      <c r="R32" s="50">
        <v>0</v>
      </c>
      <c r="S32" s="50">
        <v>0</v>
      </c>
      <c r="T32" s="49">
        <f t="shared" si="53"/>
        <v>0</v>
      </c>
      <c r="U32" s="46">
        <f t="array" ref="U32">I32-O32</f>
        <v>0</v>
      </c>
      <c r="V32" s="47">
        <f t="array" ref="V32">J32-P32</f>
        <v>0</v>
      </c>
      <c r="W32" s="47">
        <f t="array" ref="W32">K32-Q32</f>
        <v>0</v>
      </c>
      <c r="X32" s="48">
        <f t="array" ref="X32">L32-R32</f>
        <v>0</v>
      </c>
      <c r="Y32" s="48">
        <f t="array" ref="Y32">M32-S32</f>
        <v>0</v>
      </c>
      <c r="Z32" s="49">
        <f t="array" ref="Z32">SUM(U32:Y32)</f>
        <v>0</v>
      </c>
      <c r="AA32" s="167">
        <f t="array" ref="AA32">IF($AA$10="gpf",$Z$2+(J32-BX32),IF($AA$10="nps",ROUND((I32+BX32)*0.1-AD32,0),0))</f>
        <v>0</v>
      </c>
      <c r="AB32" s="166">
        <f t="shared" si="17"/>
        <v>0</v>
      </c>
      <c r="AC32" s="49">
        <f t="array" ref="AC32">AA32-AB32</f>
        <v>0</v>
      </c>
      <c r="AD32" s="167">
        <f t="shared" si="18"/>
        <v>0</v>
      </c>
      <c r="AE32" s="166">
        <v>0</v>
      </c>
      <c r="AF32" s="49">
        <f t="array" ref="AF32">AD32-AE32</f>
        <v>0</v>
      </c>
      <c r="AG32" s="37">
        <f t="shared" si="19"/>
        <v>0</v>
      </c>
      <c r="AH32" s="34">
        <f t="shared" si="20"/>
        <v>0</v>
      </c>
      <c r="AI32" s="51">
        <f t="shared" si="65"/>
        <v>0</v>
      </c>
      <c r="AJ32" s="39">
        <f t="shared" si="66"/>
        <v>0</v>
      </c>
      <c r="AK32" s="34">
        <f t="shared" si="67"/>
        <v>0</v>
      </c>
      <c r="AL32" s="27">
        <f t="shared" si="8"/>
        <v>0</v>
      </c>
      <c r="AM32" s="40">
        <v>0</v>
      </c>
      <c r="AN32" s="34">
        <f t="shared" si="21"/>
        <v>0</v>
      </c>
      <c r="AO32" s="49">
        <f t="shared" si="58"/>
        <v>0</v>
      </c>
      <c r="AP32" s="52">
        <v>0</v>
      </c>
      <c r="AQ32" s="42">
        <f t="shared" si="59"/>
        <v>0</v>
      </c>
      <c r="AR32" s="43">
        <f t="array" ref="AR32">AC32+AI32+AL32+AQ32+AO32+AF32</f>
        <v>0</v>
      </c>
      <c r="AS32" s="100">
        <f t="shared" si="60"/>
        <v>0</v>
      </c>
      <c r="AT32" s="164"/>
      <c r="AU32" s="106"/>
      <c r="AV32" s="53"/>
      <c r="AW32" s="3"/>
      <c r="AX32" s="3"/>
      <c r="BC32" s="28">
        <f t="shared" si="25"/>
        <v>44837</v>
      </c>
      <c r="BE32" s="10">
        <v>0.18</v>
      </c>
      <c r="BH32" s="45">
        <f t="shared" si="26"/>
        <v>3</v>
      </c>
      <c r="BI32" s="1" t="str">
        <f t="shared" si="61"/>
        <v>11900</v>
      </c>
      <c r="BJ32" s="45">
        <f t="shared" si="62"/>
        <v>11903</v>
      </c>
      <c r="BK32" s="3">
        <f t="shared" si="63"/>
        <v>0</v>
      </c>
      <c r="BL32" s="3">
        <f t="shared" si="30"/>
        <v>0</v>
      </c>
      <c r="BM32" s="45">
        <f t="shared" si="31"/>
        <v>0</v>
      </c>
      <c r="BN32" s="3" t="str">
        <f t="shared" si="32"/>
        <v>00</v>
      </c>
      <c r="BO32" s="79">
        <f t="shared" si="47"/>
        <v>44837</v>
      </c>
      <c r="BP32" s="18">
        <f t="shared" si="33"/>
        <v>10</v>
      </c>
      <c r="BQ32" s="18">
        <f t="shared" si="34"/>
        <v>2022</v>
      </c>
      <c r="BR32" s="18" t="str">
        <f t="shared" si="35"/>
        <v>102022</v>
      </c>
      <c r="BS32" s="165">
        <f t="shared" si="36"/>
        <v>34</v>
      </c>
      <c r="BT32" s="159">
        <f t="shared" si="37"/>
        <v>31</v>
      </c>
      <c r="BU32" s="18">
        <f t="shared" si="38"/>
        <v>9</v>
      </c>
      <c r="BV32" s="159">
        <f t="shared" si="39"/>
        <v>31</v>
      </c>
      <c r="BW32" s="159" t="str">
        <f t="shared" si="40"/>
        <v>8</v>
      </c>
      <c r="BX32" s="159">
        <f t="array" ref="BX32">ROUND(IF(I32=0,0,I32*BV32/100),0)</f>
        <v>0</v>
      </c>
    </row>
    <row r="33" spans="1:76" ht="14.25" customHeight="1">
      <c r="A33" s="195"/>
      <c r="B33" s="29">
        <f t="shared" si="64"/>
        <v>0</v>
      </c>
      <c r="C33" s="199">
        <f t="shared" si="54"/>
        <v>0</v>
      </c>
      <c r="D33" s="200"/>
      <c r="E33" s="201"/>
      <c r="F33" s="30">
        <f t="shared" si="55"/>
        <v>1</v>
      </c>
      <c r="G33" s="30">
        <f t="shared" si="56"/>
        <v>1900</v>
      </c>
      <c r="H33" s="30" t="str">
        <f t="shared" si="57"/>
        <v>11900</v>
      </c>
      <c r="I33" s="46">
        <f t="shared" si="48"/>
        <v>0</v>
      </c>
      <c r="J33" s="157">
        <f t="shared" si="49"/>
        <v>0</v>
      </c>
      <c r="K33" s="157">
        <f t="shared" si="50"/>
        <v>0</v>
      </c>
      <c r="L33" s="48">
        <v>0</v>
      </c>
      <c r="M33" s="48">
        <v>0</v>
      </c>
      <c r="N33" s="49">
        <f t="shared" si="51"/>
        <v>0</v>
      </c>
      <c r="O33" s="158">
        <f t="shared" si="52"/>
        <v>0</v>
      </c>
      <c r="P33" s="156">
        <f t="array" ref="P33">IF($F$2="Fix To Regular",0,O33*BT33/100)</f>
        <v>0</v>
      </c>
      <c r="Q33" s="156">
        <f t="array" ref="Q33">IF($F$2="Fix To Regular",0,O33*BW33/100)</f>
        <v>0</v>
      </c>
      <c r="R33" s="50">
        <v>0</v>
      </c>
      <c r="S33" s="50">
        <v>0</v>
      </c>
      <c r="T33" s="49">
        <f t="shared" si="53"/>
        <v>0</v>
      </c>
      <c r="U33" s="46">
        <f t="array" ref="U33">I33-O33</f>
        <v>0</v>
      </c>
      <c r="V33" s="47">
        <f t="array" ref="V33">J33-P33</f>
        <v>0</v>
      </c>
      <c r="W33" s="47">
        <f t="array" ref="W33">K33-Q33</f>
        <v>0</v>
      </c>
      <c r="X33" s="48">
        <f t="array" ref="X33">L33-R33</f>
        <v>0</v>
      </c>
      <c r="Y33" s="48">
        <f t="array" ref="Y33">M33-S33</f>
        <v>0</v>
      </c>
      <c r="Z33" s="49">
        <f t="array" ref="Z33">SUM(U33:Y33)</f>
        <v>0</v>
      </c>
      <c r="AA33" s="167">
        <f t="array" ref="AA33">IF($AA$10="gpf",$Z$2+(J33-BX33),IF($AA$10="nps",ROUND((I33+BX33)*0.1-AD33,0),0))</f>
        <v>0</v>
      </c>
      <c r="AB33" s="166">
        <f t="shared" si="17"/>
        <v>0</v>
      </c>
      <c r="AC33" s="49">
        <f t="array" ref="AC33">AA33-AB33</f>
        <v>0</v>
      </c>
      <c r="AD33" s="167">
        <f t="shared" si="18"/>
        <v>0</v>
      </c>
      <c r="AE33" s="166">
        <v>0</v>
      </c>
      <c r="AF33" s="49">
        <f t="array" ref="AF33">AD33-AE33</f>
        <v>0</v>
      </c>
      <c r="AG33" s="37">
        <f t="shared" si="19"/>
        <v>0</v>
      </c>
      <c r="AH33" s="34">
        <f t="shared" si="20"/>
        <v>0</v>
      </c>
      <c r="AI33" s="51">
        <f t="shared" si="65"/>
        <v>0</v>
      </c>
      <c r="AJ33" s="39">
        <f t="shared" si="66"/>
        <v>0</v>
      </c>
      <c r="AK33" s="34">
        <f t="shared" si="67"/>
        <v>0</v>
      </c>
      <c r="AL33" s="27">
        <f t="shared" si="8"/>
        <v>0</v>
      </c>
      <c r="AM33" s="40">
        <v>0</v>
      </c>
      <c r="AN33" s="34">
        <f t="shared" si="21"/>
        <v>0</v>
      </c>
      <c r="AO33" s="49">
        <f t="shared" si="58"/>
        <v>0</v>
      </c>
      <c r="AP33" s="52">
        <v>0</v>
      </c>
      <c r="AQ33" s="42">
        <f t="shared" si="59"/>
        <v>0</v>
      </c>
      <c r="AR33" s="43">
        <f t="array" ref="AR33">AC33+AI33+AL33+AQ33+AO33+AF33</f>
        <v>0</v>
      </c>
      <c r="AS33" s="81">
        <f t="shared" si="60"/>
        <v>0</v>
      </c>
      <c r="AT33" s="164"/>
      <c r="AU33" s="106"/>
      <c r="AV33" s="53"/>
      <c r="AW33" s="3"/>
      <c r="AX33" s="3"/>
      <c r="BC33" s="28">
        <f t="shared" si="25"/>
        <v>44867</v>
      </c>
      <c r="BE33" s="10">
        <v>0.19</v>
      </c>
      <c r="BH33" s="45">
        <f t="shared" si="26"/>
        <v>3</v>
      </c>
      <c r="BI33" s="1" t="str">
        <f t="shared" si="61"/>
        <v>11900</v>
      </c>
      <c r="BJ33" s="45">
        <f t="shared" si="62"/>
        <v>11903</v>
      </c>
      <c r="BK33" s="3">
        <f t="shared" si="63"/>
        <v>0</v>
      </c>
      <c r="BL33" s="3">
        <f t="shared" si="30"/>
        <v>0</v>
      </c>
      <c r="BM33" s="45">
        <f t="shared" si="31"/>
        <v>0</v>
      </c>
      <c r="BN33" s="3" t="str">
        <f t="shared" si="32"/>
        <v>00</v>
      </c>
      <c r="BO33" s="79">
        <f t="shared" si="47"/>
        <v>44867</v>
      </c>
      <c r="BP33" s="18">
        <f t="shared" si="33"/>
        <v>11</v>
      </c>
      <c r="BQ33" s="18">
        <f t="shared" si="34"/>
        <v>2022</v>
      </c>
      <c r="BR33" s="18" t="str">
        <f t="shared" si="35"/>
        <v>112022</v>
      </c>
      <c r="BS33" s="165">
        <f t="shared" si="36"/>
        <v>34</v>
      </c>
      <c r="BT33" s="159">
        <f t="shared" si="37"/>
        <v>31</v>
      </c>
      <c r="BU33" s="18">
        <f t="shared" si="38"/>
        <v>9</v>
      </c>
      <c r="BV33" s="159">
        <f t="shared" si="39"/>
        <v>31</v>
      </c>
      <c r="BW33" s="159" t="str">
        <f t="shared" si="40"/>
        <v>8</v>
      </c>
      <c r="BX33" s="159">
        <f t="array" ref="BX33">ROUND(IF(I33=0,0,I33*BV33/100),0)</f>
        <v>0</v>
      </c>
    </row>
    <row r="34" spans="1:76" ht="14.25" customHeight="1">
      <c r="A34" s="195"/>
      <c r="B34" s="29">
        <f t="shared" si="64"/>
        <v>0</v>
      </c>
      <c r="C34" s="199">
        <f t="shared" si="54"/>
        <v>0</v>
      </c>
      <c r="D34" s="200"/>
      <c r="E34" s="201"/>
      <c r="F34" s="30">
        <f t="shared" si="55"/>
        <v>1</v>
      </c>
      <c r="G34" s="30">
        <f t="shared" si="56"/>
        <v>1900</v>
      </c>
      <c r="H34" s="30" t="str">
        <f t="shared" si="57"/>
        <v>11900</v>
      </c>
      <c r="I34" s="46">
        <f t="shared" si="48"/>
        <v>0</v>
      </c>
      <c r="J34" s="157">
        <f t="shared" si="49"/>
        <v>0</v>
      </c>
      <c r="K34" s="157">
        <f t="shared" si="50"/>
        <v>0</v>
      </c>
      <c r="L34" s="48">
        <v>0</v>
      </c>
      <c r="M34" s="48">
        <v>0</v>
      </c>
      <c r="N34" s="49">
        <f t="shared" si="51"/>
        <v>0</v>
      </c>
      <c r="O34" s="158">
        <f t="shared" si="52"/>
        <v>0</v>
      </c>
      <c r="P34" s="156">
        <f t="array" ref="P34">IF($F$2="Fix To Regular",0,O34*BT34/100)</f>
        <v>0</v>
      </c>
      <c r="Q34" s="156">
        <f t="array" ref="Q34">IF($F$2="Fix To Regular",0,O34*BW34/100)</f>
        <v>0</v>
      </c>
      <c r="R34" s="50">
        <v>0</v>
      </c>
      <c r="S34" s="50">
        <v>0</v>
      </c>
      <c r="T34" s="49">
        <f t="shared" si="53"/>
        <v>0</v>
      </c>
      <c r="U34" s="46">
        <f t="array" ref="U34">I34-O34</f>
        <v>0</v>
      </c>
      <c r="V34" s="47">
        <f t="array" ref="V34">J34-P34</f>
        <v>0</v>
      </c>
      <c r="W34" s="47">
        <f t="array" ref="W34">K34-Q34</f>
        <v>0</v>
      </c>
      <c r="X34" s="48">
        <f t="array" ref="X34">L34-R34</f>
        <v>0</v>
      </c>
      <c r="Y34" s="48">
        <f t="array" ref="Y34">M34-S34</f>
        <v>0</v>
      </c>
      <c r="Z34" s="49">
        <f t="array" ref="Z34">SUM(U34:Y34)</f>
        <v>0</v>
      </c>
      <c r="AA34" s="167">
        <f t="array" ref="AA34">IF($AA$10="gpf",$Z$2+(J34-BX34),IF($AA$10="nps",ROUND((I34+BX34)*0.1-AD34,0),0))</f>
        <v>0</v>
      </c>
      <c r="AB34" s="166">
        <f t="shared" si="17"/>
        <v>0</v>
      </c>
      <c r="AC34" s="49">
        <f t="array" ref="AC34">AA34-AB34</f>
        <v>0</v>
      </c>
      <c r="AD34" s="167">
        <f t="shared" si="18"/>
        <v>0</v>
      </c>
      <c r="AE34" s="166">
        <v>0</v>
      </c>
      <c r="AF34" s="49">
        <f t="array" ref="AF34">AD34-AE34</f>
        <v>0</v>
      </c>
      <c r="AG34" s="37">
        <f t="shared" si="19"/>
        <v>0</v>
      </c>
      <c r="AH34" s="34">
        <f t="shared" si="20"/>
        <v>0</v>
      </c>
      <c r="AI34" s="51">
        <f t="shared" si="65"/>
        <v>0</v>
      </c>
      <c r="AJ34" s="39">
        <f t="shared" si="66"/>
        <v>0</v>
      </c>
      <c r="AK34" s="34">
        <f t="shared" si="67"/>
        <v>0</v>
      </c>
      <c r="AL34" s="27">
        <f t="shared" si="8"/>
        <v>0</v>
      </c>
      <c r="AM34" s="40">
        <v>0</v>
      </c>
      <c r="AN34" s="34">
        <f t="shared" si="21"/>
        <v>0</v>
      </c>
      <c r="AO34" s="49">
        <f t="shared" si="58"/>
        <v>0</v>
      </c>
      <c r="AP34" s="52">
        <v>0</v>
      </c>
      <c r="AQ34" s="42">
        <f t="shared" si="59"/>
        <v>0</v>
      </c>
      <c r="AR34" s="43">
        <f t="array" ref="AR34">AC34+AI34+AL34+AQ34+AO34+AF34</f>
        <v>0</v>
      </c>
      <c r="AS34" s="81">
        <f t="shared" si="60"/>
        <v>0</v>
      </c>
      <c r="AT34" s="164"/>
      <c r="AU34" s="106"/>
      <c r="AV34" s="53"/>
      <c r="AW34" s="3"/>
      <c r="AX34" s="3"/>
      <c r="BC34" s="28">
        <f t="shared" si="25"/>
        <v>44897</v>
      </c>
      <c r="BE34" s="10">
        <v>0.2</v>
      </c>
      <c r="BH34" s="45">
        <f t="shared" si="26"/>
        <v>3</v>
      </c>
      <c r="BI34" s="1" t="str">
        <f t="shared" si="61"/>
        <v>11900</v>
      </c>
      <c r="BJ34" s="45">
        <f t="shared" si="62"/>
        <v>11903</v>
      </c>
      <c r="BK34" s="3">
        <f t="shared" si="63"/>
        <v>0</v>
      </c>
      <c r="BL34" s="3">
        <f t="shared" si="30"/>
        <v>0</v>
      </c>
      <c r="BM34" s="45">
        <f t="shared" si="31"/>
        <v>0</v>
      </c>
      <c r="BN34" s="3" t="str">
        <f t="shared" si="32"/>
        <v>00</v>
      </c>
      <c r="BO34" s="79">
        <f t="shared" si="47"/>
        <v>44897</v>
      </c>
      <c r="BP34" s="18">
        <f t="shared" si="33"/>
        <v>12</v>
      </c>
      <c r="BQ34" s="18">
        <f t="shared" si="34"/>
        <v>2022</v>
      </c>
      <c r="BR34" s="18" t="str">
        <f t="shared" si="35"/>
        <v>122022</v>
      </c>
      <c r="BS34" s="165">
        <f t="shared" si="36"/>
        <v>34</v>
      </c>
      <c r="BT34" s="159">
        <f t="shared" si="37"/>
        <v>31</v>
      </c>
      <c r="BU34" s="18">
        <f t="shared" si="38"/>
        <v>9</v>
      </c>
      <c r="BV34" s="159">
        <f t="shared" si="39"/>
        <v>31</v>
      </c>
      <c r="BW34" s="159" t="str">
        <f t="shared" si="40"/>
        <v>8</v>
      </c>
      <c r="BX34" s="159">
        <f t="array" ref="BX34">ROUND(IF(I34=0,0,I34*BV34/100),0)</f>
        <v>0</v>
      </c>
    </row>
    <row r="35" spans="1:76" ht="14.25" customHeight="1">
      <c r="A35" s="195"/>
      <c r="B35" s="29">
        <f t="shared" si="64"/>
        <v>0</v>
      </c>
      <c r="C35" s="199">
        <f t="shared" si="54"/>
        <v>0</v>
      </c>
      <c r="D35" s="200"/>
      <c r="E35" s="201"/>
      <c r="F35" s="30">
        <f t="shared" si="55"/>
        <v>1</v>
      </c>
      <c r="G35" s="30">
        <f t="shared" si="56"/>
        <v>1900</v>
      </c>
      <c r="H35" s="30" t="str">
        <f t="shared" si="57"/>
        <v>11900</v>
      </c>
      <c r="I35" s="46">
        <f t="shared" si="48"/>
        <v>0</v>
      </c>
      <c r="J35" s="157">
        <f t="shared" si="49"/>
        <v>0</v>
      </c>
      <c r="K35" s="157">
        <f t="shared" si="50"/>
        <v>0</v>
      </c>
      <c r="L35" s="48">
        <v>0</v>
      </c>
      <c r="M35" s="48">
        <v>0</v>
      </c>
      <c r="N35" s="49">
        <f t="shared" si="51"/>
        <v>0</v>
      </c>
      <c r="O35" s="158">
        <f t="shared" si="52"/>
        <v>0</v>
      </c>
      <c r="P35" s="156">
        <f t="array" ref="P35">IF($F$2="Fix To Regular",0,O35*BT35/100)</f>
        <v>0</v>
      </c>
      <c r="Q35" s="156">
        <f t="array" ref="Q35">IF($F$2="Fix To Regular",0,O35*BW35/100)</f>
        <v>0</v>
      </c>
      <c r="R35" s="50">
        <v>0</v>
      </c>
      <c r="S35" s="50">
        <v>0</v>
      </c>
      <c r="T35" s="49">
        <f t="shared" si="53"/>
        <v>0</v>
      </c>
      <c r="U35" s="46">
        <f t="array" ref="U35">I35-O35</f>
        <v>0</v>
      </c>
      <c r="V35" s="47">
        <f t="array" ref="V35">J35-P35</f>
        <v>0</v>
      </c>
      <c r="W35" s="47">
        <f t="array" ref="W35">K35-Q35</f>
        <v>0</v>
      </c>
      <c r="X35" s="48">
        <f t="array" ref="X35">L35-R35</f>
        <v>0</v>
      </c>
      <c r="Y35" s="48">
        <f t="array" ref="Y35">M35-S35</f>
        <v>0</v>
      </c>
      <c r="Z35" s="49">
        <f t="array" ref="Z35">SUM(U35:Y35)</f>
        <v>0</v>
      </c>
      <c r="AA35" s="167">
        <f t="array" ref="AA35">IF($AA$10="gpf",$Z$2+(J35-BX35),IF($AA$10="nps",ROUND((I35+BX35)*0.1-AD35,0),0))</f>
        <v>0</v>
      </c>
      <c r="AB35" s="166">
        <f t="shared" si="17"/>
        <v>0</v>
      </c>
      <c r="AC35" s="49">
        <f t="array" ref="AC35">AA35-AB35</f>
        <v>0</v>
      </c>
      <c r="AD35" s="167">
        <f t="shared" si="18"/>
        <v>0</v>
      </c>
      <c r="AE35" s="166">
        <v>0</v>
      </c>
      <c r="AF35" s="49">
        <f t="array" ref="AF35">AD35-AE35</f>
        <v>0</v>
      </c>
      <c r="AG35" s="37">
        <f t="shared" si="19"/>
        <v>0</v>
      </c>
      <c r="AH35" s="34">
        <f t="shared" si="20"/>
        <v>0</v>
      </c>
      <c r="AI35" s="51">
        <f t="shared" si="65"/>
        <v>0</v>
      </c>
      <c r="AJ35" s="39">
        <f t="shared" si="66"/>
        <v>0</v>
      </c>
      <c r="AK35" s="34">
        <f t="shared" si="67"/>
        <v>0</v>
      </c>
      <c r="AL35" s="27">
        <f t="shared" si="8"/>
        <v>0</v>
      </c>
      <c r="AM35" s="40">
        <v>0</v>
      </c>
      <c r="AN35" s="34">
        <f t="shared" si="21"/>
        <v>0</v>
      </c>
      <c r="AO35" s="49">
        <f t="shared" si="58"/>
        <v>0</v>
      </c>
      <c r="AP35" s="52">
        <v>0</v>
      </c>
      <c r="AQ35" s="42">
        <f t="shared" si="59"/>
        <v>0</v>
      </c>
      <c r="AR35" s="43">
        <f t="array" ref="AR35">AC35+AI35+AL35+AQ35+AO35+AF35</f>
        <v>0</v>
      </c>
      <c r="AS35" s="81">
        <f t="shared" si="60"/>
        <v>0</v>
      </c>
      <c r="AT35" s="164"/>
      <c r="AU35" s="106"/>
      <c r="AV35" s="53"/>
      <c r="AW35" s="3"/>
      <c r="AX35" s="3"/>
      <c r="BC35" s="28">
        <f t="shared" si="25"/>
        <v>44927</v>
      </c>
      <c r="BE35" s="10">
        <v>0.21</v>
      </c>
      <c r="BH35" s="45">
        <f t="shared" si="26"/>
        <v>3</v>
      </c>
      <c r="BI35" s="1" t="str">
        <f t="shared" si="61"/>
        <v>11900</v>
      </c>
      <c r="BJ35" s="45">
        <f t="shared" si="62"/>
        <v>11903</v>
      </c>
      <c r="BK35" s="3">
        <f t="shared" si="63"/>
        <v>0</v>
      </c>
      <c r="BL35" s="3">
        <f t="shared" si="30"/>
        <v>0</v>
      </c>
      <c r="BM35" s="45">
        <f t="shared" si="31"/>
        <v>0</v>
      </c>
      <c r="BN35" s="3" t="str">
        <f t="shared" si="32"/>
        <v>00</v>
      </c>
      <c r="BO35" s="79">
        <f t="shared" si="47"/>
        <v>44927</v>
      </c>
      <c r="BP35" s="18">
        <f t="shared" si="33"/>
        <v>1</v>
      </c>
      <c r="BQ35" s="18">
        <f t="shared" si="34"/>
        <v>2023</v>
      </c>
      <c r="BR35" s="18" t="str">
        <f t="shared" si="35"/>
        <v>12023</v>
      </c>
      <c r="BS35" s="165">
        <f t="shared" si="36"/>
        <v>34</v>
      </c>
      <c r="BT35" s="159">
        <f t="shared" si="37"/>
        <v>31</v>
      </c>
      <c r="BU35" s="18">
        <f t="shared" si="38"/>
        <v>9</v>
      </c>
      <c r="BV35" s="159">
        <f t="shared" si="39"/>
        <v>31</v>
      </c>
      <c r="BW35" s="159" t="str">
        <f t="shared" si="40"/>
        <v>8</v>
      </c>
      <c r="BX35" s="159">
        <f t="array" ref="BX35">ROUND(IF(I35=0,0,I35*BV35/100),0)</f>
        <v>0</v>
      </c>
    </row>
    <row r="36" spans="1:76" ht="14.25" customHeight="1">
      <c r="A36" s="195"/>
      <c r="B36" s="29">
        <f t="shared" si="64"/>
        <v>0</v>
      </c>
      <c r="C36" s="199">
        <f t="shared" si="54"/>
        <v>0</v>
      </c>
      <c r="D36" s="200"/>
      <c r="E36" s="201"/>
      <c r="F36" s="30">
        <f t="shared" si="55"/>
        <v>1</v>
      </c>
      <c r="G36" s="30">
        <f t="shared" si="56"/>
        <v>1900</v>
      </c>
      <c r="H36" s="30" t="str">
        <f t="shared" si="57"/>
        <v>11900</v>
      </c>
      <c r="I36" s="46">
        <f t="shared" si="48"/>
        <v>0</v>
      </c>
      <c r="J36" s="157">
        <f t="shared" si="49"/>
        <v>0</v>
      </c>
      <c r="K36" s="157">
        <f t="shared" si="50"/>
        <v>0</v>
      </c>
      <c r="L36" s="48">
        <v>0</v>
      </c>
      <c r="M36" s="48">
        <v>0</v>
      </c>
      <c r="N36" s="49">
        <f t="shared" si="51"/>
        <v>0</v>
      </c>
      <c r="O36" s="158">
        <f t="shared" si="52"/>
        <v>0</v>
      </c>
      <c r="P36" s="156">
        <f t="array" ref="P36">IF($F$2="Fix To Regular",0,O36*BT36/100)</f>
        <v>0</v>
      </c>
      <c r="Q36" s="156">
        <f t="array" ref="Q36">IF($F$2="Fix To Regular",0,O36*BW36/100)</f>
        <v>0</v>
      </c>
      <c r="R36" s="50">
        <v>0</v>
      </c>
      <c r="S36" s="50">
        <v>0</v>
      </c>
      <c r="T36" s="49">
        <f t="shared" si="53"/>
        <v>0</v>
      </c>
      <c r="U36" s="46">
        <f t="array" ref="U36">I36-O36</f>
        <v>0</v>
      </c>
      <c r="V36" s="47">
        <f t="array" ref="V36">J36-P36</f>
        <v>0</v>
      </c>
      <c r="W36" s="47">
        <f t="array" ref="W36">K36-Q36</f>
        <v>0</v>
      </c>
      <c r="X36" s="48">
        <f t="array" ref="X36">L36-R36</f>
        <v>0</v>
      </c>
      <c r="Y36" s="48">
        <f t="array" ref="Y36">M36-S36</f>
        <v>0</v>
      </c>
      <c r="Z36" s="49">
        <f t="array" ref="Z36">SUM(U36:Y36)</f>
        <v>0</v>
      </c>
      <c r="AA36" s="167">
        <f t="array" ref="AA36">IF($AA$10="gpf",$Z$2+(J36-BX36),IF($AA$10="nps",ROUND((I36+BX36)*0.1-AD36,0),0))</f>
        <v>0</v>
      </c>
      <c r="AB36" s="166">
        <f t="shared" si="17"/>
        <v>0</v>
      </c>
      <c r="AC36" s="49">
        <f t="array" ref="AC36">AA36-AB36</f>
        <v>0</v>
      </c>
      <c r="AD36" s="167">
        <f t="shared" si="18"/>
        <v>0</v>
      </c>
      <c r="AE36" s="166">
        <v>0</v>
      </c>
      <c r="AF36" s="49">
        <f t="array" ref="AF36">AD36-AE36</f>
        <v>0</v>
      </c>
      <c r="AG36" s="37">
        <f t="shared" si="19"/>
        <v>0</v>
      </c>
      <c r="AH36" s="34">
        <f t="shared" si="20"/>
        <v>0</v>
      </c>
      <c r="AI36" s="51">
        <f t="shared" si="65"/>
        <v>0</v>
      </c>
      <c r="AJ36" s="39">
        <f t="shared" si="66"/>
        <v>0</v>
      </c>
      <c r="AK36" s="34">
        <f t="shared" si="67"/>
        <v>0</v>
      </c>
      <c r="AL36" s="27">
        <f t="shared" si="8"/>
        <v>0</v>
      </c>
      <c r="AM36" s="40">
        <v>0</v>
      </c>
      <c r="AN36" s="34">
        <f t="shared" si="21"/>
        <v>0</v>
      </c>
      <c r="AO36" s="49">
        <f t="shared" si="58"/>
        <v>0</v>
      </c>
      <c r="AP36" s="52">
        <v>0</v>
      </c>
      <c r="AQ36" s="42">
        <f t="shared" si="59"/>
        <v>0</v>
      </c>
      <c r="AR36" s="43">
        <f t="array" ref="AR36">AC36+AI36+AL36+AQ36+AO36+AF36</f>
        <v>0</v>
      </c>
      <c r="AS36" s="81">
        <f t="shared" si="60"/>
        <v>0</v>
      </c>
      <c r="AT36" s="164"/>
      <c r="AU36" s="106"/>
      <c r="AV36" s="53"/>
      <c r="AW36" s="3"/>
      <c r="AX36" s="3"/>
      <c r="BC36" s="28">
        <f t="shared" si="25"/>
        <v>44957</v>
      </c>
      <c r="BE36" s="10">
        <v>0.22</v>
      </c>
      <c r="BH36" s="45">
        <f t="shared" si="26"/>
        <v>3</v>
      </c>
      <c r="BI36" s="1" t="str">
        <f t="shared" si="61"/>
        <v>11900</v>
      </c>
      <c r="BJ36" s="45">
        <f t="shared" si="62"/>
        <v>11903</v>
      </c>
      <c r="BK36" s="3">
        <f t="shared" si="63"/>
        <v>0</v>
      </c>
      <c r="BL36" s="3">
        <f t="shared" si="30"/>
        <v>0</v>
      </c>
      <c r="BM36" s="45">
        <f t="shared" si="31"/>
        <v>0</v>
      </c>
      <c r="BN36" s="3" t="str">
        <f t="shared" si="32"/>
        <v>00</v>
      </c>
      <c r="BO36" s="79">
        <f t="shared" si="47"/>
        <v>44957</v>
      </c>
      <c r="BP36" s="18">
        <f t="shared" si="33"/>
        <v>1</v>
      </c>
      <c r="BQ36" s="18">
        <f t="shared" si="34"/>
        <v>2023</v>
      </c>
      <c r="BR36" s="18" t="str">
        <f t="shared" si="35"/>
        <v>12023</v>
      </c>
      <c r="BS36" s="165">
        <f t="shared" si="36"/>
        <v>34</v>
      </c>
      <c r="BT36" s="159">
        <f t="shared" si="37"/>
        <v>31</v>
      </c>
      <c r="BU36" s="18">
        <f t="shared" si="38"/>
        <v>9</v>
      </c>
      <c r="BV36" s="159">
        <f t="shared" si="39"/>
        <v>31</v>
      </c>
      <c r="BW36" s="159" t="str">
        <f t="shared" si="40"/>
        <v>8</v>
      </c>
      <c r="BX36" s="159">
        <f t="array" ref="BX36">ROUND(IF(I36=0,0,I36*BV36/100),0)</f>
        <v>0</v>
      </c>
    </row>
    <row r="37" spans="1:76" ht="14.25" customHeight="1">
      <c r="A37" s="195"/>
      <c r="B37" s="29">
        <f t="shared" si="64"/>
        <v>0</v>
      </c>
      <c r="C37" s="199">
        <f t="shared" si="54"/>
        <v>0</v>
      </c>
      <c r="D37" s="200"/>
      <c r="E37" s="201"/>
      <c r="F37" s="30">
        <f t="shared" si="55"/>
        <v>1</v>
      </c>
      <c r="G37" s="30">
        <f t="shared" si="56"/>
        <v>1900</v>
      </c>
      <c r="H37" s="30" t="str">
        <f t="shared" si="57"/>
        <v>11900</v>
      </c>
      <c r="I37" s="46">
        <f t="shared" si="48"/>
        <v>0</v>
      </c>
      <c r="J37" s="157">
        <f t="shared" si="49"/>
        <v>0</v>
      </c>
      <c r="K37" s="157">
        <f t="shared" si="50"/>
        <v>0</v>
      </c>
      <c r="L37" s="48">
        <v>0</v>
      </c>
      <c r="M37" s="48">
        <v>0</v>
      </c>
      <c r="N37" s="49">
        <f t="shared" si="51"/>
        <v>0</v>
      </c>
      <c r="O37" s="158">
        <f t="shared" si="52"/>
        <v>0</v>
      </c>
      <c r="P37" s="156">
        <f t="array" ref="P37">IF($F$2="Fix To Regular",0,O37*BT37/100)</f>
        <v>0</v>
      </c>
      <c r="Q37" s="156">
        <f t="array" ref="Q37">IF($F$2="Fix To Regular",0,O37*BW37/100)</f>
        <v>0</v>
      </c>
      <c r="R37" s="50">
        <v>0</v>
      </c>
      <c r="S37" s="50">
        <v>0</v>
      </c>
      <c r="T37" s="49">
        <f t="shared" si="53"/>
        <v>0</v>
      </c>
      <c r="U37" s="46">
        <f t="array" ref="U37">I37-O37</f>
        <v>0</v>
      </c>
      <c r="V37" s="47">
        <f t="array" ref="V37">J37-P37</f>
        <v>0</v>
      </c>
      <c r="W37" s="47">
        <f t="array" ref="W37">K37-Q37</f>
        <v>0</v>
      </c>
      <c r="X37" s="48">
        <f t="array" ref="X37">L37-R37</f>
        <v>0</v>
      </c>
      <c r="Y37" s="48">
        <f t="array" ref="Y37">M37-S37</f>
        <v>0</v>
      </c>
      <c r="Z37" s="49">
        <f t="array" ref="Z37">SUM(U37:Y37)</f>
        <v>0</v>
      </c>
      <c r="AA37" s="167">
        <f t="array" ref="AA37">IF($AA$10="gpf",$Z$2+(J37-BX37),IF($AA$10="nps",ROUND((I37+BX37)*0.1-AD37,0),0))</f>
        <v>0</v>
      </c>
      <c r="AB37" s="166">
        <f t="shared" si="17"/>
        <v>0</v>
      </c>
      <c r="AC37" s="49">
        <f t="array" ref="AC37">AA37-AB37</f>
        <v>0</v>
      </c>
      <c r="AD37" s="167">
        <f t="shared" si="18"/>
        <v>0</v>
      </c>
      <c r="AE37" s="166">
        <v>0</v>
      </c>
      <c r="AF37" s="49">
        <f t="array" ref="AF37">AD37-AE37</f>
        <v>0</v>
      </c>
      <c r="AG37" s="37">
        <f t="shared" si="19"/>
        <v>0</v>
      </c>
      <c r="AH37" s="34">
        <f t="shared" si="20"/>
        <v>0</v>
      </c>
      <c r="AI37" s="51">
        <f t="shared" si="65"/>
        <v>0</v>
      </c>
      <c r="AJ37" s="39">
        <f t="shared" si="66"/>
        <v>0</v>
      </c>
      <c r="AK37" s="34">
        <f t="shared" si="67"/>
        <v>0</v>
      </c>
      <c r="AL37" s="27">
        <f t="shared" si="8"/>
        <v>0</v>
      </c>
      <c r="AM37" s="40">
        <v>0</v>
      </c>
      <c r="AN37" s="34">
        <f t="shared" si="21"/>
        <v>0</v>
      </c>
      <c r="AO37" s="49">
        <f t="shared" si="58"/>
        <v>0</v>
      </c>
      <c r="AP37" s="52">
        <v>0</v>
      </c>
      <c r="AQ37" s="42">
        <f t="shared" si="59"/>
        <v>0</v>
      </c>
      <c r="AR37" s="43">
        <f t="array" ref="AR37">AC37+AI37+AL37+AQ37+AO37+AF37</f>
        <v>0</v>
      </c>
      <c r="AS37" s="81">
        <f t="shared" si="60"/>
        <v>0</v>
      </c>
      <c r="AT37" s="164"/>
      <c r="AU37" s="106"/>
      <c r="AV37" s="53"/>
      <c r="AW37" s="3"/>
      <c r="AX37" s="3"/>
      <c r="BC37" s="28">
        <f t="shared" si="25"/>
        <v>44987</v>
      </c>
      <c r="BE37" s="10">
        <v>0.23</v>
      </c>
      <c r="BH37" s="45">
        <f t="shared" si="26"/>
        <v>3</v>
      </c>
      <c r="BI37" s="1" t="str">
        <f t="shared" si="61"/>
        <v>11900</v>
      </c>
      <c r="BJ37" s="45">
        <f t="shared" si="62"/>
        <v>11903</v>
      </c>
      <c r="BK37" s="3">
        <f t="shared" si="63"/>
        <v>0</v>
      </c>
      <c r="BL37" s="3">
        <f>IF(BI37="32020","M",IF(BI37="92020","S",IF(BI37="102020","O",0)))</f>
        <v>0</v>
      </c>
      <c r="BM37" s="45">
        <f t="shared" si="31"/>
        <v>0</v>
      </c>
      <c r="BN37" s="3" t="str">
        <f t="shared" si="32"/>
        <v>00</v>
      </c>
      <c r="BO37" s="79">
        <f t="shared" si="47"/>
        <v>44987</v>
      </c>
      <c r="BP37" s="18">
        <f t="shared" si="33"/>
        <v>3</v>
      </c>
      <c r="BQ37" s="18">
        <f t="shared" si="34"/>
        <v>2023</v>
      </c>
      <c r="BR37" s="18" t="str">
        <f t="shared" si="35"/>
        <v>32023</v>
      </c>
      <c r="BS37" s="165">
        <f t="shared" si="36"/>
        <v>34</v>
      </c>
      <c r="BT37" s="159">
        <f t="shared" si="37"/>
        <v>31</v>
      </c>
      <c r="BU37" s="18">
        <f t="shared" si="38"/>
        <v>9</v>
      </c>
      <c r="BV37" s="159">
        <f t="shared" si="39"/>
        <v>31</v>
      </c>
      <c r="BW37" s="159" t="str">
        <f t="shared" si="40"/>
        <v>8</v>
      </c>
      <c r="BX37" s="159">
        <f t="array" ref="BX37">ROUND(IF(I37=0,0,I37*BV37/100),0)</f>
        <v>0</v>
      </c>
    </row>
    <row r="38" spans="1:76" ht="14.25" customHeight="1">
      <c r="A38" s="195"/>
      <c r="B38" s="29">
        <f t="shared" si="64"/>
        <v>0</v>
      </c>
      <c r="C38" s="199">
        <f t="shared" si="54"/>
        <v>0</v>
      </c>
      <c r="D38" s="200"/>
      <c r="E38" s="201"/>
      <c r="F38" s="30">
        <f t="shared" si="55"/>
        <v>1</v>
      </c>
      <c r="G38" s="30">
        <f t="shared" si="56"/>
        <v>1900</v>
      </c>
      <c r="H38" s="30" t="str">
        <f t="shared" si="57"/>
        <v>11900</v>
      </c>
      <c r="I38" s="46">
        <f t="shared" si="48"/>
        <v>0</v>
      </c>
      <c r="J38" s="157">
        <f t="shared" si="49"/>
        <v>0</v>
      </c>
      <c r="K38" s="157">
        <f t="shared" si="50"/>
        <v>0</v>
      </c>
      <c r="L38" s="48">
        <v>0</v>
      </c>
      <c r="M38" s="48">
        <v>0</v>
      </c>
      <c r="N38" s="49">
        <f t="shared" si="51"/>
        <v>0</v>
      </c>
      <c r="O38" s="158">
        <f t="shared" si="52"/>
        <v>0</v>
      </c>
      <c r="P38" s="156">
        <f t="array" ref="P38">IF($F$2="Fix To Regular",0,O38*BT38/100)</f>
        <v>0</v>
      </c>
      <c r="Q38" s="156">
        <f t="array" ref="Q38">IF($F$2="Fix To Regular",0,O38*BW38/100)</f>
        <v>0</v>
      </c>
      <c r="R38" s="50">
        <v>0</v>
      </c>
      <c r="S38" s="50">
        <v>0</v>
      </c>
      <c r="T38" s="49">
        <f t="shared" si="53"/>
        <v>0</v>
      </c>
      <c r="U38" s="46">
        <f t="array" ref="U38">I38-O38</f>
        <v>0</v>
      </c>
      <c r="V38" s="47">
        <f t="array" ref="V38">J38-P38</f>
        <v>0</v>
      </c>
      <c r="W38" s="47">
        <f t="array" ref="W38">K38-Q38</f>
        <v>0</v>
      </c>
      <c r="X38" s="48">
        <f t="array" ref="X38">L38-R38</f>
        <v>0</v>
      </c>
      <c r="Y38" s="48">
        <f t="array" ref="Y38">M38-S38</f>
        <v>0</v>
      </c>
      <c r="Z38" s="49">
        <f t="array" ref="Z38">SUM(U38:Y38)</f>
        <v>0</v>
      </c>
      <c r="AA38" s="167">
        <f t="array" ref="AA38">IF($AA$10="gpf",$Z$2+(J38-BX38),IF($AA$10="nps",ROUND((I38+BX38)*0.1-AD38,0),0))</f>
        <v>0</v>
      </c>
      <c r="AB38" s="166">
        <f t="shared" si="17"/>
        <v>0</v>
      </c>
      <c r="AC38" s="49">
        <f t="array" ref="AC38">AA38-AB38</f>
        <v>0</v>
      </c>
      <c r="AD38" s="167">
        <f t="shared" si="18"/>
        <v>0</v>
      </c>
      <c r="AE38" s="166">
        <v>0</v>
      </c>
      <c r="AF38" s="49">
        <f t="array" ref="AF38">AD38-AE38</f>
        <v>0</v>
      </c>
      <c r="AG38" s="37">
        <f t="shared" si="19"/>
        <v>0</v>
      </c>
      <c r="AH38" s="34">
        <f t="shared" si="20"/>
        <v>0</v>
      </c>
      <c r="AI38" s="51">
        <f t="shared" si="65"/>
        <v>0</v>
      </c>
      <c r="AJ38" s="39">
        <f t="shared" si="66"/>
        <v>0</v>
      </c>
      <c r="AK38" s="34">
        <f t="shared" si="67"/>
        <v>0</v>
      </c>
      <c r="AL38" s="27">
        <f t="shared" si="8"/>
        <v>0</v>
      </c>
      <c r="AM38" s="40">
        <v>0</v>
      </c>
      <c r="AN38" s="34">
        <f t="shared" si="21"/>
        <v>0</v>
      </c>
      <c r="AO38" s="49">
        <f t="shared" si="58"/>
        <v>0</v>
      </c>
      <c r="AP38" s="52">
        <v>0</v>
      </c>
      <c r="AQ38" s="42">
        <f t="shared" si="59"/>
        <v>0</v>
      </c>
      <c r="AR38" s="43">
        <f t="array" ref="AR38">AC38+AI38+AL38+AQ38+AO38+AF38</f>
        <v>0</v>
      </c>
      <c r="AS38" s="81">
        <f t="shared" si="60"/>
        <v>0</v>
      </c>
      <c r="AT38" s="164"/>
      <c r="AU38" s="106"/>
      <c r="AV38" s="53"/>
      <c r="AW38" s="3"/>
      <c r="AX38" s="3"/>
      <c r="BC38" s="28">
        <f t="shared" si="25"/>
        <v>45017</v>
      </c>
      <c r="BE38" s="10">
        <v>0.24</v>
      </c>
      <c r="BH38" s="45">
        <f t="shared" si="26"/>
        <v>3</v>
      </c>
      <c r="BI38" s="1" t="str">
        <f t="shared" si="61"/>
        <v>11900</v>
      </c>
      <c r="BJ38" s="45">
        <f t="shared" si="62"/>
        <v>11903</v>
      </c>
      <c r="BK38" s="3">
        <f t="shared" si="63"/>
        <v>0</v>
      </c>
      <c r="BL38" s="3">
        <f t="shared" si="30"/>
        <v>0</v>
      </c>
      <c r="BM38" s="45">
        <f t="shared" si="31"/>
        <v>0</v>
      </c>
      <c r="BN38" s="3" t="str">
        <f t="shared" si="32"/>
        <v>00</v>
      </c>
      <c r="BO38" s="79">
        <f t="shared" si="47"/>
        <v>45017</v>
      </c>
      <c r="BP38" s="18">
        <f t="shared" si="33"/>
        <v>4</v>
      </c>
      <c r="BQ38" s="18">
        <f t="shared" si="34"/>
        <v>2023</v>
      </c>
      <c r="BR38" s="18" t="str">
        <f t="shared" si="35"/>
        <v>42023</v>
      </c>
      <c r="BS38" s="165">
        <f t="shared" si="36"/>
        <v>34</v>
      </c>
      <c r="BT38" s="159">
        <f t="shared" si="37"/>
        <v>31</v>
      </c>
      <c r="BU38" s="18">
        <f t="shared" si="38"/>
        <v>9</v>
      </c>
      <c r="BV38" s="159">
        <f t="shared" si="39"/>
        <v>31</v>
      </c>
      <c r="BW38" s="159" t="str">
        <f t="shared" si="40"/>
        <v>8</v>
      </c>
      <c r="BX38" s="159">
        <f t="array" ref="BX38">ROUND(IF(I38=0,0,I38*BV38/100),0)</f>
        <v>0</v>
      </c>
    </row>
    <row r="39" spans="1:76" ht="14.25" customHeight="1">
      <c r="A39" s="195"/>
      <c r="B39" s="29">
        <f t="shared" si="64"/>
        <v>0</v>
      </c>
      <c r="C39" s="199">
        <f t="shared" si="54"/>
        <v>0</v>
      </c>
      <c r="D39" s="200"/>
      <c r="E39" s="201"/>
      <c r="F39" s="30">
        <f t="shared" si="55"/>
        <v>1</v>
      </c>
      <c r="G39" s="30">
        <f t="shared" si="56"/>
        <v>1900</v>
      </c>
      <c r="H39" s="30" t="str">
        <f t="shared" si="57"/>
        <v>11900</v>
      </c>
      <c r="I39" s="46">
        <f t="shared" si="48"/>
        <v>0</v>
      </c>
      <c r="J39" s="157">
        <f t="shared" si="49"/>
        <v>0</v>
      </c>
      <c r="K39" s="157">
        <f t="shared" si="50"/>
        <v>0</v>
      </c>
      <c r="L39" s="48">
        <v>0</v>
      </c>
      <c r="M39" s="48">
        <v>0</v>
      </c>
      <c r="N39" s="49">
        <f t="shared" si="51"/>
        <v>0</v>
      </c>
      <c r="O39" s="158">
        <f t="shared" si="52"/>
        <v>0</v>
      </c>
      <c r="P39" s="156">
        <f t="array" ref="P39">IF($F$2="Fix To Regular",0,O39*BT39/100)</f>
        <v>0</v>
      </c>
      <c r="Q39" s="156">
        <f t="array" ref="Q39">IF($F$2="Fix To Regular",0,O39*BW39/100)</f>
        <v>0</v>
      </c>
      <c r="R39" s="50">
        <v>0</v>
      </c>
      <c r="S39" s="50">
        <v>0</v>
      </c>
      <c r="T39" s="49">
        <f t="shared" si="53"/>
        <v>0</v>
      </c>
      <c r="U39" s="46">
        <f t="array" ref="U39">I39-O39</f>
        <v>0</v>
      </c>
      <c r="V39" s="47">
        <f t="array" ref="V39">J39-P39</f>
        <v>0</v>
      </c>
      <c r="W39" s="47">
        <f t="array" ref="W39">K39-Q39</f>
        <v>0</v>
      </c>
      <c r="X39" s="48">
        <f t="array" ref="X39">L39-R39</f>
        <v>0</v>
      </c>
      <c r="Y39" s="48">
        <f t="array" ref="Y39">M39-S39</f>
        <v>0</v>
      </c>
      <c r="Z39" s="49">
        <f t="array" ref="Z39">SUM(U39:Y39)</f>
        <v>0</v>
      </c>
      <c r="AA39" s="167">
        <f t="array" ref="AA39">IF($AA$10="gpf",$Z$2+(J39-BX39),IF($AA$10="nps",ROUND((I39+BX39)*0.1-AD39,0),0))</f>
        <v>0</v>
      </c>
      <c r="AB39" s="166">
        <f t="shared" si="17"/>
        <v>0</v>
      </c>
      <c r="AC39" s="49">
        <f t="array" ref="AC39">AA39-AB39</f>
        <v>0</v>
      </c>
      <c r="AD39" s="167">
        <f t="shared" si="18"/>
        <v>0</v>
      </c>
      <c r="AE39" s="166">
        <v>0</v>
      </c>
      <c r="AF39" s="49">
        <f t="array" ref="AF39">AD39-AE39</f>
        <v>0</v>
      </c>
      <c r="AG39" s="37">
        <f t="shared" si="19"/>
        <v>0</v>
      </c>
      <c r="AH39" s="34">
        <f>IF(BN39="MSS",ROUND(O39/31*5,0),IF(BN39="MS",ROUND(O39/31*3,0),IF(BN39="MM",ROUND(O39/31*2,0),IF(BN39="MF",ROUND(O39/31*1,0),IF(BN39="SSS",ROUND(T39/31*2,0),IF(BN39="SS",ROUND(T39/31,0),IF(BN39="SM",ROUND(T39/31,0),IF(BN39="SF",ROUND(T39/31*0,0),IF(BN39="OSS",ROUND(T39/31*2,0),IF(BN39="OS",ROUND(T39/31,0),IF(BN39="OM",ROUND(T39/31,0),IF(BN39="OF",ROUND(T39/31*0,0),0))))))))))))</f>
        <v>0</v>
      </c>
      <c r="AI39" s="51">
        <f t="shared" si="65"/>
        <v>0</v>
      </c>
      <c r="AJ39" s="39">
        <f t="shared" si="66"/>
        <v>0</v>
      </c>
      <c r="AK39" s="34">
        <f t="shared" si="67"/>
        <v>0</v>
      </c>
      <c r="AL39" s="27">
        <f t="shared" si="8"/>
        <v>0</v>
      </c>
      <c r="AM39" s="40">
        <v>0</v>
      </c>
      <c r="AN39" s="34">
        <f t="shared" si="21"/>
        <v>0</v>
      </c>
      <c r="AO39" s="49">
        <f t="shared" si="58"/>
        <v>0</v>
      </c>
      <c r="AP39" s="52">
        <v>0</v>
      </c>
      <c r="AQ39" s="42">
        <f t="shared" si="59"/>
        <v>0</v>
      </c>
      <c r="AR39" s="43">
        <f t="array" ref="AR39">AC39+AI39+AL39+AQ39+AO39+AF39</f>
        <v>0</v>
      </c>
      <c r="AS39" s="81">
        <f t="shared" si="60"/>
        <v>0</v>
      </c>
      <c r="AT39" s="164"/>
      <c r="AU39" s="106"/>
      <c r="AV39" s="53"/>
      <c r="AW39" s="3"/>
      <c r="AX39" s="3"/>
      <c r="BC39" s="28">
        <f t="shared" si="25"/>
        <v>45047</v>
      </c>
      <c r="BE39" s="10">
        <v>0.25</v>
      </c>
      <c r="BH39" s="45">
        <f t="shared" si="26"/>
        <v>3</v>
      </c>
      <c r="BI39" s="1" t="str">
        <f t="shared" si="61"/>
        <v>11900</v>
      </c>
      <c r="BJ39" s="45">
        <f t="shared" si="62"/>
        <v>11903</v>
      </c>
      <c r="BK39" s="3">
        <f t="shared" si="63"/>
        <v>0</v>
      </c>
      <c r="BL39" s="3">
        <f t="shared" si="30"/>
        <v>0</v>
      </c>
      <c r="BM39" s="45">
        <f t="shared" si="31"/>
        <v>0</v>
      </c>
      <c r="BN39" s="3" t="str">
        <f t="shared" si="32"/>
        <v>00</v>
      </c>
      <c r="BO39" s="79">
        <f t="shared" si="47"/>
        <v>45047</v>
      </c>
      <c r="BP39" s="18">
        <f t="shared" si="33"/>
        <v>5</v>
      </c>
      <c r="BQ39" s="18">
        <f t="shared" si="34"/>
        <v>2023</v>
      </c>
      <c r="BR39" s="18" t="str">
        <f t="shared" si="35"/>
        <v>52023</v>
      </c>
      <c r="BS39" s="165">
        <f t="shared" si="36"/>
        <v>34</v>
      </c>
      <c r="BT39" s="159">
        <f t="shared" si="37"/>
        <v>31</v>
      </c>
      <c r="BU39" s="18">
        <f t="shared" si="38"/>
        <v>9</v>
      </c>
      <c r="BV39" s="159">
        <f t="shared" si="39"/>
        <v>31</v>
      </c>
      <c r="BW39" s="159" t="str">
        <f t="shared" si="40"/>
        <v>8</v>
      </c>
      <c r="BX39" s="159">
        <f t="array" ref="BX39">ROUND(IF(I39=0,0,I39*BV39/100),0)</f>
        <v>0</v>
      </c>
    </row>
    <row r="40" spans="1:76" ht="14.25" customHeight="1" thickBot="1">
      <c r="A40" s="195"/>
      <c r="B40" s="103">
        <f>IF(C40=0,0,B39+1)</f>
        <v>0</v>
      </c>
      <c r="C40" s="230">
        <f>IF(H39=$AR$9,0,IF(C39=0,0,BC40))</f>
        <v>0</v>
      </c>
      <c r="D40" s="231"/>
      <c r="E40" s="232"/>
      <c r="F40" s="104">
        <f t="shared" si="55"/>
        <v>1</v>
      </c>
      <c r="G40" s="104">
        <f t="shared" si="56"/>
        <v>1900</v>
      </c>
      <c r="H40" s="104" t="str">
        <f t="shared" si="57"/>
        <v>11900</v>
      </c>
      <c r="I40" s="46">
        <f t="shared" si="48"/>
        <v>0</v>
      </c>
      <c r="J40" s="157">
        <f t="shared" si="49"/>
        <v>0</v>
      </c>
      <c r="K40" s="157">
        <f t="shared" si="50"/>
        <v>0</v>
      </c>
      <c r="L40" s="48">
        <v>0</v>
      </c>
      <c r="M40" s="48">
        <v>0</v>
      </c>
      <c r="N40" s="49">
        <f t="shared" si="51"/>
        <v>0</v>
      </c>
      <c r="O40" s="158">
        <f t="shared" si="52"/>
        <v>0</v>
      </c>
      <c r="P40" s="156">
        <f t="array" ref="P40">IF($F$2="Fix To Regular",0,O40*BT40/100)</f>
        <v>0</v>
      </c>
      <c r="Q40" s="156">
        <f t="array" ref="Q40">IF($F$2="Fix To Regular",0,O40*BW40/100)</f>
        <v>0</v>
      </c>
      <c r="R40" s="50">
        <v>0</v>
      </c>
      <c r="S40" s="50">
        <v>0</v>
      </c>
      <c r="T40" s="49">
        <f t="shared" si="53"/>
        <v>0</v>
      </c>
      <c r="U40" s="46">
        <f t="array" ref="U40">I40-O40</f>
        <v>0</v>
      </c>
      <c r="V40" s="47">
        <f t="array" ref="V40">J40-P40</f>
        <v>0</v>
      </c>
      <c r="W40" s="47">
        <f t="array" ref="W40">K40-Q40</f>
        <v>0</v>
      </c>
      <c r="X40" s="48">
        <f t="array" ref="X40">L40-R40</f>
        <v>0</v>
      </c>
      <c r="Y40" s="48">
        <f t="array" ref="Y40">M40-S40</f>
        <v>0</v>
      </c>
      <c r="Z40" s="49">
        <f t="array" ref="Z40">SUM(U40:Y40)</f>
        <v>0</v>
      </c>
      <c r="AA40" s="167">
        <f t="array" ref="AA40">IF($AA$10="gpf",$Z$2+(J40-BX40),IF($AA$10="nps",ROUND((I40+BX40)*0.1-AD40,0),0))</f>
        <v>0</v>
      </c>
      <c r="AB40" s="166">
        <f t="shared" si="17"/>
        <v>0</v>
      </c>
      <c r="AC40" s="49">
        <f t="array" ref="AC40">AA40-AB40</f>
        <v>0</v>
      </c>
      <c r="AD40" s="167">
        <f t="shared" si="18"/>
        <v>0</v>
      </c>
      <c r="AE40" s="166">
        <v>0</v>
      </c>
      <c r="AF40" s="49">
        <f t="array" ref="AF40">AD40-AE40</f>
        <v>0</v>
      </c>
      <c r="AG40" s="37">
        <f t="shared" si="19"/>
        <v>0</v>
      </c>
      <c r="AH40" s="92">
        <f t="shared" si="20"/>
        <v>0</v>
      </c>
      <c r="AI40" s="51">
        <f t="shared" si="65"/>
        <v>0</v>
      </c>
      <c r="AJ40" s="94">
        <f>IF(C40=0,0,AJ39)</f>
        <v>0</v>
      </c>
      <c r="AK40" s="92">
        <f>IF(C40=0,0,AK39)</f>
        <v>0</v>
      </c>
      <c r="AL40" s="93">
        <f t="shared" si="8"/>
        <v>0</v>
      </c>
      <c r="AM40" s="40">
        <v>0</v>
      </c>
      <c r="AN40" s="92">
        <f t="shared" si="21"/>
        <v>0</v>
      </c>
      <c r="AO40" s="49">
        <f t="shared" si="58"/>
        <v>0</v>
      </c>
      <c r="AP40" s="82">
        <v>0</v>
      </c>
      <c r="AQ40" s="91">
        <f t="shared" si="59"/>
        <v>0</v>
      </c>
      <c r="AR40" s="43">
        <f t="array" ref="AR40">AC40+AI40+AL40+AQ40+AO40+AF40</f>
        <v>0</v>
      </c>
      <c r="AS40" s="105">
        <f>Z40-AR40-AP35</f>
        <v>0</v>
      </c>
      <c r="AT40" s="164"/>
      <c r="AU40" s="106"/>
      <c r="AV40" s="53"/>
      <c r="AW40" s="3"/>
      <c r="AX40" s="3"/>
      <c r="BC40" s="28">
        <f t="shared" si="25"/>
        <v>45077</v>
      </c>
      <c r="BE40" s="10">
        <v>0.26</v>
      </c>
      <c r="BH40" s="45">
        <f t="shared" si="26"/>
        <v>3</v>
      </c>
      <c r="BI40" s="1" t="str">
        <f t="shared" si="61"/>
        <v>11900</v>
      </c>
      <c r="BJ40" s="45">
        <f t="shared" si="62"/>
        <v>11903</v>
      </c>
      <c r="BK40" s="3">
        <f t="shared" si="63"/>
        <v>0</v>
      </c>
      <c r="BL40" s="3">
        <f t="shared" si="30"/>
        <v>0</v>
      </c>
      <c r="BM40" s="45">
        <f t="shared" si="31"/>
        <v>0</v>
      </c>
      <c r="BN40" s="3" t="str">
        <f t="shared" si="32"/>
        <v>00</v>
      </c>
      <c r="BO40" s="79">
        <f t="shared" si="47"/>
        <v>45077</v>
      </c>
      <c r="BP40" s="18">
        <f t="shared" si="33"/>
        <v>5</v>
      </c>
      <c r="BQ40" s="18">
        <f t="shared" si="34"/>
        <v>2023</v>
      </c>
      <c r="BR40" s="18" t="str">
        <f t="shared" si="35"/>
        <v>52023</v>
      </c>
      <c r="BS40" s="165">
        <f t="shared" si="36"/>
        <v>34</v>
      </c>
      <c r="BT40" s="159">
        <f t="shared" si="37"/>
        <v>31</v>
      </c>
      <c r="BU40" s="18">
        <f t="shared" si="38"/>
        <v>9</v>
      </c>
      <c r="BV40" s="159">
        <f t="shared" si="39"/>
        <v>31</v>
      </c>
      <c r="BW40" s="159" t="str">
        <f t="shared" si="40"/>
        <v>8</v>
      </c>
      <c r="BX40" s="159">
        <f t="array" ref="BX40">ROUND(IF(I40=0,0,I40*BV40/100),0)</f>
        <v>0</v>
      </c>
    </row>
    <row r="41" spans="1:76" ht="45" customHeight="1" thickBot="1">
      <c r="A41" s="195"/>
      <c r="B41" s="376" t="s">
        <v>5</v>
      </c>
      <c r="C41" s="377"/>
      <c r="D41" s="377"/>
      <c r="E41" s="378"/>
      <c r="F41" s="98"/>
      <c r="G41" s="98"/>
      <c r="H41" s="98"/>
      <c r="I41" s="83">
        <f t="array" ref="I41">SUM(ROUND(I17:I40,0))</f>
        <v>393532</v>
      </c>
      <c r="J41" s="84">
        <f t="array" ref="J41">SUM(ROUND(J17:J40,0))</f>
        <v>125937</v>
      </c>
      <c r="K41" s="84">
        <f t="array" ref="K41">SUM(ROUND(K17:K40,0))</f>
        <v>35418</v>
      </c>
      <c r="L41" s="85">
        <f t="array" ref="L41">SUM(ROUND(L17:L40,0))</f>
        <v>0</v>
      </c>
      <c r="M41" s="85">
        <f t="array" ref="M41">SUM(ROUND(M17:M40,0))</f>
        <v>0</v>
      </c>
      <c r="N41" s="86">
        <f t="array" ref="N41">SUM(ROUND(N17:N40,0))</f>
        <v>554887</v>
      </c>
      <c r="O41" s="83">
        <f t="array" ref="O41">SUM(ROUND(O13:O40,0))</f>
        <v>373500</v>
      </c>
      <c r="P41" s="84">
        <f t="array" ref="P41">SUM(ROUND(P13:P40,0))</f>
        <v>112050</v>
      </c>
      <c r="Q41" s="84">
        <f t="array" ref="Q41">SUM(ROUND(Q13:Q40,0))</f>
        <v>32370</v>
      </c>
      <c r="R41" s="85">
        <f t="array" ref="R41">SUM(ROUND(R13:R40,0))</f>
        <v>0</v>
      </c>
      <c r="S41" s="85">
        <f t="array" ref="S41">SUM(ROUND(S13:S40,0))</f>
        <v>0</v>
      </c>
      <c r="T41" s="86">
        <f t="array" ref="T41">SUM(ROUND(T13:T40,0))</f>
        <v>517920</v>
      </c>
      <c r="U41" s="83">
        <f t="array" ref="U41">SUM(ROUND(U13:U40,0))</f>
        <v>20032</v>
      </c>
      <c r="V41" s="84">
        <f t="array" ref="V41">SUM(ROUND(V13:V40,0))</f>
        <v>13887</v>
      </c>
      <c r="W41" s="84">
        <f t="array" ref="W41">SUM(ROUND(W13:W40,0))</f>
        <v>3048</v>
      </c>
      <c r="X41" s="85">
        <f t="array" ref="X41">SUM(ROUND(X13:X40,0))</f>
        <v>0</v>
      </c>
      <c r="Y41" s="85">
        <f t="array" ref="Y41">SUM(ROUND(Y13:Y40,0))</f>
        <v>0</v>
      </c>
      <c r="Z41" s="87">
        <f t="array" ref="Z41">SUM(ROUND(Z13:Z40,0))</f>
        <v>36967</v>
      </c>
      <c r="AA41" s="83">
        <f t="array" ref="AA41">SUM(ROUND(AA13:AA40,0))</f>
        <v>7864</v>
      </c>
      <c r="AB41" s="84">
        <f t="array" ref="AB41">SUM(ROUND(AB13:AB40,0))</f>
        <v>0</v>
      </c>
      <c r="AC41" s="86">
        <f t="array" ref="AC41">SUM(ROUND(AC13:AC40,0))</f>
        <v>7864</v>
      </c>
      <c r="AD41" s="83">
        <f t="array" ref="AD41">SUM(ROUND(AD13:AD40,0))</f>
        <v>0</v>
      </c>
      <c r="AE41" s="84">
        <f t="array" ref="AE41">SUM(ROUND(AE13:AE40,0))</f>
        <v>0</v>
      </c>
      <c r="AF41" s="86">
        <f t="array" ref="AF41">SUM(ROUND(AF13:AF40,0))</f>
        <v>0</v>
      </c>
      <c r="AG41" s="83">
        <f t="array" ref="AG41">SUM(ROUND(AG13:AG40,0))</f>
        <v>0</v>
      </c>
      <c r="AH41" s="84">
        <f t="array" ref="AH41">SUM(ROUND(AH13:AH40,0))</f>
        <v>0</v>
      </c>
      <c r="AI41" s="86">
        <f t="array" ref="AI41">SUM(ROUND(AI13:AI40,0))</f>
        <v>0</v>
      </c>
      <c r="AJ41" s="83">
        <f t="array" ref="AJ41">SUM(ROUND(AJ13:AJ40,0))</f>
        <v>34000</v>
      </c>
      <c r="AK41" s="84">
        <f t="array" ref="AK41">SUM(ROUND(AK13:AK40,0))</f>
        <v>34000</v>
      </c>
      <c r="AL41" s="86">
        <f t="array" ref="AL41">SUM(ROUND(AL13:AL40,0))</f>
        <v>0</v>
      </c>
      <c r="AM41" s="83">
        <v>0</v>
      </c>
      <c r="AN41" s="84">
        <f t="array" ref="AN41">SUM(ROUND(AN13:AN40,0))</f>
        <v>0</v>
      </c>
      <c r="AO41" s="86">
        <f t="array" ref="AO41">SUM(ROUND(AO13:AO40,0))</f>
        <v>0</v>
      </c>
      <c r="AP41" s="86">
        <f t="array" ref="AP41">SUM(ROUND(AP13:AP40,0))</f>
        <v>0</v>
      </c>
      <c r="AQ41" s="88">
        <f t="array" ref="AQ41">SUM(ROUND(AQ13:AQ40,0))</f>
        <v>0</v>
      </c>
      <c r="AR41" s="88">
        <f t="array" ref="AR41">SUM(ROUND(AR13:AR40,0))</f>
        <v>7864</v>
      </c>
      <c r="AS41" s="89">
        <f t="array" ref="AS41">Z41-AR41</f>
        <v>29103</v>
      </c>
      <c r="AT41" s="249"/>
      <c r="AU41" s="250"/>
      <c r="AV41" s="65"/>
      <c r="BE41" s="10">
        <v>0.27</v>
      </c>
      <c r="BO41" s="18"/>
    </row>
    <row r="42" spans="1:76" ht="18.75" customHeight="1">
      <c r="A42" s="195"/>
      <c r="B42" s="216" t="s">
        <v>13</v>
      </c>
      <c r="C42" s="217"/>
      <c r="D42" s="217"/>
      <c r="E42" s="217"/>
      <c r="F42" s="217"/>
      <c r="G42" s="217"/>
      <c r="H42" s="217"/>
      <c r="I42" s="217"/>
      <c r="J42" s="217"/>
      <c r="K42" s="217"/>
      <c r="L42" s="217"/>
      <c r="M42" s="217"/>
      <c r="N42" s="217"/>
      <c r="O42" s="217"/>
      <c r="P42" s="217"/>
      <c r="Q42" s="217"/>
      <c r="R42" s="217"/>
      <c r="S42" s="217"/>
      <c r="T42" s="217"/>
      <c r="U42" s="217"/>
      <c r="V42" s="217"/>
      <c r="W42" s="218"/>
      <c r="X42" s="222"/>
      <c r="Y42" s="223"/>
      <c r="Z42" s="394" t="s">
        <v>30</v>
      </c>
      <c r="AA42" s="395"/>
      <c r="AB42" s="395"/>
      <c r="AC42" s="395"/>
      <c r="AD42" s="395"/>
      <c r="AE42" s="395"/>
      <c r="AF42" s="395"/>
      <c r="AG42" s="395"/>
      <c r="AH42" s="395"/>
      <c r="AI42" s="395"/>
      <c r="AJ42" s="395"/>
      <c r="AK42" s="395"/>
      <c r="AL42" s="395"/>
      <c r="AM42" s="395"/>
      <c r="AN42" s="395"/>
      <c r="AO42" s="395"/>
      <c r="AP42" s="395"/>
      <c r="AQ42" s="395"/>
      <c r="AR42" s="395"/>
      <c r="AS42" s="395"/>
      <c r="AT42" s="395"/>
      <c r="AU42" s="396"/>
      <c r="AV42" s="65"/>
      <c r="BE42" s="10">
        <v>0.28000000000000003</v>
      </c>
      <c r="BO42" s="18"/>
    </row>
    <row r="43" spans="1:76" ht="12.75" customHeight="1">
      <c r="A43" s="195"/>
      <c r="B43" s="66" t="s">
        <v>6</v>
      </c>
      <c r="C43" s="233" t="s">
        <v>17</v>
      </c>
      <c r="D43" s="234"/>
      <c r="E43" s="235"/>
      <c r="F43" s="67"/>
      <c r="G43" s="67"/>
      <c r="H43" s="67"/>
      <c r="I43" s="229" t="s">
        <v>10</v>
      </c>
      <c r="J43" s="229"/>
      <c r="K43" s="229"/>
      <c r="L43" s="229"/>
      <c r="M43" s="229"/>
      <c r="N43" s="229"/>
      <c r="O43" s="229"/>
      <c r="P43" s="219">
        <f>U41</f>
        <v>20032</v>
      </c>
      <c r="Q43" s="220"/>
      <c r="R43" s="220"/>
      <c r="S43" s="220"/>
      <c r="T43" s="220"/>
      <c r="U43" s="220"/>
      <c r="V43" s="220"/>
      <c r="W43" s="221"/>
      <c r="X43" s="224"/>
      <c r="Y43" s="225"/>
      <c r="Z43" s="401" t="s">
        <v>68</v>
      </c>
      <c r="AA43" s="402"/>
      <c r="AB43" s="402"/>
      <c r="AC43" s="402"/>
      <c r="AD43" s="402"/>
      <c r="AE43" s="402"/>
      <c r="AF43" s="402"/>
      <c r="AG43" s="402"/>
      <c r="AH43" s="402"/>
      <c r="AI43" s="402"/>
      <c r="AJ43" s="402"/>
      <c r="AK43" s="402"/>
      <c r="AL43" s="402"/>
      <c r="AM43" s="402"/>
      <c r="AN43" s="402"/>
      <c r="AO43" s="402"/>
      <c r="AP43" s="402"/>
      <c r="AQ43" s="402"/>
      <c r="AR43" s="402"/>
      <c r="AS43" s="402"/>
      <c r="AT43" s="402"/>
      <c r="AU43" s="403"/>
      <c r="AV43" s="65"/>
      <c r="BE43" s="10">
        <v>0.28999999999999998</v>
      </c>
      <c r="BO43" s="18"/>
    </row>
    <row r="44" spans="1:76" ht="12.75" customHeight="1">
      <c r="A44" s="195"/>
      <c r="B44" s="68" t="s">
        <v>7</v>
      </c>
      <c r="C44" s="236"/>
      <c r="D44" s="237"/>
      <c r="E44" s="238"/>
      <c r="F44" s="69"/>
      <c r="G44" s="69"/>
      <c r="H44" s="69"/>
      <c r="I44" s="229" t="s">
        <v>11</v>
      </c>
      <c r="J44" s="229"/>
      <c r="K44" s="229"/>
      <c r="L44" s="229"/>
      <c r="M44" s="229"/>
      <c r="N44" s="229"/>
      <c r="O44" s="229"/>
      <c r="P44" s="219">
        <f>V41</f>
        <v>13887</v>
      </c>
      <c r="Q44" s="220"/>
      <c r="R44" s="220"/>
      <c r="S44" s="220"/>
      <c r="T44" s="220"/>
      <c r="U44" s="220"/>
      <c r="V44" s="220"/>
      <c r="W44" s="221"/>
      <c r="X44" s="224"/>
      <c r="Y44" s="225"/>
      <c r="Z44" s="401"/>
      <c r="AA44" s="402"/>
      <c r="AB44" s="402"/>
      <c r="AC44" s="402"/>
      <c r="AD44" s="402"/>
      <c r="AE44" s="402"/>
      <c r="AF44" s="402"/>
      <c r="AG44" s="402"/>
      <c r="AH44" s="402"/>
      <c r="AI44" s="402"/>
      <c r="AJ44" s="402"/>
      <c r="AK44" s="402"/>
      <c r="AL44" s="402"/>
      <c r="AM44" s="402"/>
      <c r="AN44" s="402"/>
      <c r="AO44" s="402"/>
      <c r="AP44" s="402"/>
      <c r="AQ44" s="402"/>
      <c r="AR44" s="402"/>
      <c r="AS44" s="402"/>
      <c r="AT44" s="402"/>
      <c r="AU44" s="403"/>
      <c r="AV44" s="65"/>
      <c r="BE44" s="10">
        <v>0.3</v>
      </c>
      <c r="BO44" s="18"/>
    </row>
    <row r="45" spans="1:76" ht="12.75" customHeight="1">
      <c r="A45" s="195"/>
      <c r="B45" s="68" t="s">
        <v>8</v>
      </c>
      <c r="C45" s="236"/>
      <c r="D45" s="237"/>
      <c r="E45" s="238"/>
      <c r="F45" s="69"/>
      <c r="G45" s="69"/>
      <c r="H45" s="69"/>
      <c r="I45" s="229" t="s">
        <v>12</v>
      </c>
      <c r="J45" s="229"/>
      <c r="K45" s="229"/>
      <c r="L45" s="229"/>
      <c r="M45" s="229"/>
      <c r="N45" s="229"/>
      <c r="O45" s="229"/>
      <c r="P45" s="219">
        <f>W41</f>
        <v>3048</v>
      </c>
      <c r="Q45" s="220"/>
      <c r="R45" s="220"/>
      <c r="S45" s="220"/>
      <c r="T45" s="220"/>
      <c r="U45" s="220"/>
      <c r="V45" s="220"/>
      <c r="W45" s="221"/>
      <c r="X45" s="224"/>
      <c r="Y45" s="225"/>
      <c r="Z45" s="401"/>
      <c r="AA45" s="402"/>
      <c r="AB45" s="402"/>
      <c r="AC45" s="402"/>
      <c r="AD45" s="402"/>
      <c r="AE45" s="402"/>
      <c r="AF45" s="402"/>
      <c r="AG45" s="402"/>
      <c r="AH45" s="402"/>
      <c r="AI45" s="402"/>
      <c r="AJ45" s="402"/>
      <c r="AK45" s="402"/>
      <c r="AL45" s="402"/>
      <c r="AM45" s="402"/>
      <c r="AN45" s="402"/>
      <c r="AO45" s="402"/>
      <c r="AP45" s="402"/>
      <c r="AQ45" s="402"/>
      <c r="AR45" s="402"/>
      <c r="AS45" s="402"/>
      <c r="AT45" s="402"/>
      <c r="AU45" s="403"/>
      <c r="AV45" s="65"/>
      <c r="BE45" s="10">
        <v>0.31</v>
      </c>
      <c r="BO45" s="18"/>
    </row>
    <row r="46" spans="1:76" ht="12.75" customHeight="1">
      <c r="A46" s="195"/>
      <c r="B46" s="70"/>
      <c r="C46" s="239"/>
      <c r="D46" s="240"/>
      <c r="E46" s="241"/>
      <c r="F46" s="71"/>
      <c r="G46" s="71"/>
      <c r="H46" s="71"/>
      <c r="I46" s="209" t="s">
        <v>28</v>
      </c>
      <c r="J46" s="209"/>
      <c r="K46" s="209"/>
      <c r="L46" s="209"/>
      <c r="M46" s="209"/>
      <c r="N46" s="209"/>
      <c r="O46" s="209"/>
      <c r="P46" s="208">
        <f>Z41</f>
        <v>36967</v>
      </c>
      <c r="Q46" s="208"/>
      <c r="R46" s="208"/>
      <c r="S46" s="208"/>
      <c r="T46" s="208"/>
      <c r="U46" s="208"/>
      <c r="V46" s="208"/>
      <c r="W46" s="211"/>
      <c r="X46" s="224"/>
      <c r="Y46" s="225"/>
      <c r="Z46" s="404" t="s">
        <v>39</v>
      </c>
      <c r="AA46" s="405"/>
      <c r="AB46" s="405"/>
      <c r="AC46" s="405"/>
      <c r="AD46" s="405"/>
      <c r="AE46" s="405"/>
      <c r="AF46" s="405"/>
      <c r="AG46" s="405"/>
      <c r="AH46" s="405"/>
      <c r="AI46" s="405"/>
      <c r="AJ46" s="405"/>
      <c r="AK46" s="405"/>
      <c r="AL46" s="405"/>
      <c r="AM46" s="405"/>
      <c r="AN46" s="405"/>
      <c r="AO46" s="405"/>
      <c r="AP46" s="405"/>
      <c r="AQ46" s="405"/>
      <c r="AR46" s="405"/>
      <c r="AS46" s="405"/>
      <c r="AT46" s="405"/>
      <c r="AU46" s="406"/>
      <c r="AV46" s="65"/>
      <c r="BE46" s="10">
        <v>0.34</v>
      </c>
      <c r="BO46" s="18"/>
    </row>
    <row r="47" spans="1:76" ht="12.75" customHeight="1">
      <c r="A47" s="195"/>
      <c r="B47" s="66" t="s">
        <v>6</v>
      </c>
      <c r="C47" s="299" t="s">
        <v>14</v>
      </c>
      <c r="D47" s="300"/>
      <c r="E47" s="301"/>
      <c r="F47" s="72"/>
      <c r="G47" s="72"/>
      <c r="H47" s="72"/>
      <c r="I47" s="229" t="str">
        <f>AA10</f>
        <v>GPF</v>
      </c>
      <c r="J47" s="229"/>
      <c r="K47" s="229"/>
      <c r="L47" s="229"/>
      <c r="M47" s="229"/>
      <c r="N47" s="229"/>
      <c r="O47" s="229"/>
      <c r="P47" s="219">
        <f>AC41</f>
        <v>7864</v>
      </c>
      <c r="Q47" s="220"/>
      <c r="R47" s="220"/>
      <c r="S47" s="220"/>
      <c r="T47" s="220"/>
      <c r="U47" s="220"/>
      <c r="V47" s="220"/>
      <c r="W47" s="221"/>
      <c r="X47" s="224"/>
      <c r="Y47" s="225"/>
      <c r="Z47" s="404"/>
      <c r="AA47" s="405"/>
      <c r="AB47" s="405"/>
      <c r="AC47" s="405"/>
      <c r="AD47" s="405"/>
      <c r="AE47" s="405"/>
      <c r="AF47" s="405"/>
      <c r="AG47" s="405"/>
      <c r="AH47" s="405"/>
      <c r="AI47" s="405"/>
      <c r="AJ47" s="405"/>
      <c r="AK47" s="405"/>
      <c r="AL47" s="405"/>
      <c r="AM47" s="405"/>
      <c r="AN47" s="405"/>
      <c r="AO47" s="405"/>
      <c r="AP47" s="405"/>
      <c r="AQ47" s="405"/>
      <c r="AR47" s="405"/>
      <c r="AS47" s="405"/>
      <c r="AT47" s="405"/>
      <c r="AU47" s="406"/>
      <c r="AV47" s="65"/>
      <c r="BE47" s="10">
        <v>0.35</v>
      </c>
      <c r="BO47" s="18"/>
    </row>
    <row r="48" spans="1:76" ht="12.75" customHeight="1">
      <c r="A48" s="195"/>
      <c r="B48" s="66"/>
      <c r="C48" s="302"/>
      <c r="D48" s="303"/>
      <c r="E48" s="304"/>
      <c r="F48" s="73"/>
      <c r="G48" s="73"/>
      <c r="H48" s="73"/>
      <c r="I48" s="398" t="str">
        <f>AD10</f>
        <v>GPF-2004</v>
      </c>
      <c r="J48" s="330"/>
      <c r="K48" s="330"/>
      <c r="L48" s="330"/>
      <c r="M48" s="330"/>
      <c r="N48" s="330"/>
      <c r="O48" s="331"/>
      <c r="P48" s="196">
        <f>AF41</f>
        <v>0</v>
      </c>
      <c r="Q48" s="197"/>
      <c r="R48" s="197"/>
      <c r="S48" s="197"/>
      <c r="T48" s="197"/>
      <c r="U48" s="197"/>
      <c r="V48" s="197"/>
      <c r="W48" s="198"/>
      <c r="X48" s="224"/>
      <c r="Y48" s="225"/>
      <c r="Z48" s="404"/>
      <c r="AA48" s="405"/>
      <c r="AB48" s="405"/>
      <c r="AC48" s="405"/>
      <c r="AD48" s="405"/>
      <c r="AE48" s="405"/>
      <c r="AF48" s="405"/>
      <c r="AG48" s="405"/>
      <c r="AH48" s="405"/>
      <c r="AI48" s="405"/>
      <c r="AJ48" s="405"/>
      <c r="AK48" s="405"/>
      <c r="AL48" s="405"/>
      <c r="AM48" s="405"/>
      <c r="AN48" s="405"/>
      <c r="AO48" s="405"/>
      <c r="AP48" s="405"/>
      <c r="AQ48" s="405"/>
      <c r="AR48" s="405"/>
      <c r="AS48" s="405"/>
      <c r="AT48" s="405"/>
      <c r="AU48" s="406"/>
      <c r="AV48" s="65"/>
      <c r="AX48" s="159"/>
      <c r="BE48" s="10">
        <v>0.36</v>
      </c>
      <c r="BL48" s="159"/>
      <c r="BO48" s="159"/>
    </row>
    <row r="49" spans="1:67" ht="12.75" customHeight="1">
      <c r="A49" s="195"/>
      <c r="B49" s="66" t="s">
        <v>7</v>
      </c>
      <c r="C49" s="302"/>
      <c r="D49" s="303"/>
      <c r="E49" s="304"/>
      <c r="F49" s="73"/>
      <c r="G49" s="73"/>
      <c r="H49" s="73"/>
      <c r="I49" s="229" t="s">
        <v>33</v>
      </c>
      <c r="J49" s="229"/>
      <c r="K49" s="229"/>
      <c r="L49" s="229"/>
      <c r="M49" s="229"/>
      <c r="N49" s="229"/>
      <c r="O49" s="229"/>
      <c r="P49" s="196">
        <f>AI41</f>
        <v>0</v>
      </c>
      <c r="Q49" s="197"/>
      <c r="R49" s="197"/>
      <c r="S49" s="197"/>
      <c r="T49" s="197"/>
      <c r="U49" s="197"/>
      <c r="V49" s="197"/>
      <c r="W49" s="198"/>
      <c r="X49" s="224"/>
      <c r="Y49" s="225"/>
      <c r="Z49" s="404"/>
      <c r="AA49" s="405"/>
      <c r="AB49" s="405"/>
      <c r="AC49" s="405"/>
      <c r="AD49" s="405"/>
      <c r="AE49" s="405"/>
      <c r="AF49" s="405"/>
      <c r="AG49" s="405"/>
      <c r="AH49" s="405"/>
      <c r="AI49" s="405"/>
      <c r="AJ49" s="405"/>
      <c r="AK49" s="405"/>
      <c r="AL49" s="405"/>
      <c r="AM49" s="405"/>
      <c r="AN49" s="405"/>
      <c r="AO49" s="405"/>
      <c r="AP49" s="405"/>
      <c r="AQ49" s="405"/>
      <c r="AR49" s="405"/>
      <c r="AS49" s="405"/>
      <c r="AT49" s="405"/>
      <c r="AU49" s="406"/>
      <c r="AV49" s="65"/>
      <c r="BE49" s="10">
        <v>0.37</v>
      </c>
      <c r="BO49" s="18"/>
    </row>
    <row r="50" spans="1:67" ht="12.75" customHeight="1">
      <c r="A50" s="195"/>
      <c r="B50" s="66" t="s">
        <v>8</v>
      </c>
      <c r="C50" s="302"/>
      <c r="D50" s="303"/>
      <c r="E50" s="304"/>
      <c r="F50" s="73"/>
      <c r="G50" s="73"/>
      <c r="H50" s="73"/>
      <c r="I50" s="229" t="s">
        <v>4</v>
      </c>
      <c r="J50" s="229"/>
      <c r="K50" s="229"/>
      <c r="L50" s="229"/>
      <c r="M50" s="229"/>
      <c r="N50" s="229"/>
      <c r="O50" s="229"/>
      <c r="P50" s="219">
        <f>AL41</f>
        <v>0</v>
      </c>
      <c r="Q50" s="220"/>
      <c r="R50" s="220"/>
      <c r="S50" s="220"/>
      <c r="T50" s="220"/>
      <c r="U50" s="220"/>
      <c r="V50" s="220"/>
      <c r="W50" s="221"/>
      <c r="X50" s="224"/>
      <c r="Y50" s="225"/>
      <c r="Z50" s="404"/>
      <c r="AA50" s="405"/>
      <c r="AB50" s="405"/>
      <c r="AC50" s="405"/>
      <c r="AD50" s="405"/>
      <c r="AE50" s="405"/>
      <c r="AF50" s="405"/>
      <c r="AG50" s="405"/>
      <c r="AH50" s="405"/>
      <c r="AI50" s="405"/>
      <c r="AJ50" s="405"/>
      <c r="AK50" s="405"/>
      <c r="AL50" s="405"/>
      <c r="AM50" s="405"/>
      <c r="AN50" s="405"/>
      <c r="AO50" s="405"/>
      <c r="AP50" s="405"/>
      <c r="AQ50" s="405"/>
      <c r="AR50" s="405"/>
      <c r="AS50" s="405"/>
      <c r="AT50" s="405"/>
      <c r="AU50" s="406"/>
      <c r="AV50" s="65"/>
      <c r="BE50" s="10">
        <v>0.38</v>
      </c>
      <c r="BO50" s="18"/>
    </row>
    <row r="51" spans="1:67" ht="12.75" customHeight="1">
      <c r="A51" s="195"/>
      <c r="B51" s="68" t="s">
        <v>9</v>
      </c>
      <c r="C51" s="302"/>
      <c r="D51" s="303"/>
      <c r="E51" s="304"/>
      <c r="F51" s="73"/>
      <c r="G51" s="73"/>
      <c r="H51" s="73"/>
      <c r="I51" s="229" t="s">
        <v>15</v>
      </c>
      <c r="J51" s="229"/>
      <c r="K51" s="229"/>
      <c r="L51" s="229"/>
      <c r="M51" s="229"/>
      <c r="N51" s="229"/>
      <c r="O51" s="229"/>
      <c r="P51" s="219">
        <f>AQ41</f>
        <v>0</v>
      </c>
      <c r="Q51" s="220"/>
      <c r="R51" s="220"/>
      <c r="S51" s="220"/>
      <c r="T51" s="220"/>
      <c r="U51" s="220"/>
      <c r="V51" s="220"/>
      <c r="W51" s="221"/>
      <c r="X51" s="224"/>
      <c r="Y51" s="225"/>
      <c r="Z51" s="404"/>
      <c r="AA51" s="405"/>
      <c r="AB51" s="405"/>
      <c r="AC51" s="405"/>
      <c r="AD51" s="405"/>
      <c r="AE51" s="405"/>
      <c r="AF51" s="405"/>
      <c r="AG51" s="405"/>
      <c r="AH51" s="405"/>
      <c r="AI51" s="405"/>
      <c r="AJ51" s="405"/>
      <c r="AK51" s="405"/>
      <c r="AL51" s="405"/>
      <c r="AM51" s="405"/>
      <c r="AN51" s="405"/>
      <c r="AO51" s="405"/>
      <c r="AP51" s="405"/>
      <c r="AQ51" s="405"/>
      <c r="AR51" s="405"/>
      <c r="AS51" s="405"/>
      <c r="AT51" s="405"/>
      <c r="AU51" s="406"/>
      <c r="AV51" s="65"/>
      <c r="BE51" s="10">
        <v>0.39</v>
      </c>
      <c r="BO51" s="18"/>
    </row>
    <row r="52" spans="1:67" ht="12.75" customHeight="1">
      <c r="A52" s="195"/>
      <c r="B52" s="74" t="s">
        <v>50</v>
      </c>
      <c r="C52" s="302"/>
      <c r="D52" s="303"/>
      <c r="E52" s="304"/>
      <c r="F52" s="73"/>
      <c r="G52" s="73"/>
      <c r="H52" s="73"/>
      <c r="I52" s="329" t="s">
        <v>60</v>
      </c>
      <c r="J52" s="330"/>
      <c r="K52" s="330"/>
      <c r="L52" s="330"/>
      <c r="M52" s="330"/>
      <c r="N52" s="330"/>
      <c r="O52" s="331"/>
      <c r="P52" s="196">
        <f>AO41</f>
        <v>0</v>
      </c>
      <c r="Q52" s="197"/>
      <c r="R52" s="197"/>
      <c r="S52" s="197"/>
      <c r="T52" s="197"/>
      <c r="U52" s="197"/>
      <c r="V52" s="197"/>
      <c r="W52" s="198"/>
      <c r="X52" s="224"/>
      <c r="Y52" s="225"/>
      <c r="Z52" s="404"/>
      <c r="AA52" s="405"/>
      <c r="AB52" s="405"/>
      <c r="AC52" s="405"/>
      <c r="AD52" s="405"/>
      <c r="AE52" s="405"/>
      <c r="AF52" s="405"/>
      <c r="AG52" s="405"/>
      <c r="AH52" s="405"/>
      <c r="AI52" s="405"/>
      <c r="AJ52" s="405"/>
      <c r="AK52" s="405"/>
      <c r="AL52" s="405"/>
      <c r="AM52" s="405"/>
      <c r="AN52" s="405"/>
      <c r="AO52" s="405"/>
      <c r="AP52" s="405"/>
      <c r="AQ52" s="405"/>
      <c r="AR52" s="405"/>
      <c r="AS52" s="405"/>
      <c r="AT52" s="405"/>
      <c r="AU52" s="406"/>
      <c r="AV52" s="65"/>
      <c r="BE52" s="10">
        <v>0.4</v>
      </c>
      <c r="BO52" s="18"/>
    </row>
    <row r="53" spans="1:67" ht="12.75" customHeight="1">
      <c r="A53" s="195"/>
      <c r="B53" s="75"/>
      <c r="C53" s="305"/>
      <c r="D53" s="306"/>
      <c r="E53" s="307"/>
      <c r="F53" s="76"/>
      <c r="G53" s="76"/>
      <c r="H53" s="76"/>
      <c r="I53" s="209" t="s">
        <v>29</v>
      </c>
      <c r="J53" s="209"/>
      <c r="K53" s="209"/>
      <c r="L53" s="209"/>
      <c r="M53" s="209"/>
      <c r="N53" s="209"/>
      <c r="O53" s="209"/>
      <c r="P53" s="208">
        <f>AR41</f>
        <v>7864</v>
      </c>
      <c r="Q53" s="209"/>
      <c r="R53" s="209"/>
      <c r="S53" s="209"/>
      <c r="T53" s="209"/>
      <c r="U53" s="209"/>
      <c r="V53" s="209"/>
      <c r="W53" s="210"/>
      <c r="X53" s="224"/>
      <c r="Y53" s="225"/>
      <c r="Z53" s="404"/>
      <c r="AA53" s="405"/>
      <c r="AB53" s="405"/>
      <c r="AC53" s="405"/>
      <c r="AD53" s="405"/>
      <c r="AE53" s="405"/>
      <c r="AF53" s="405"/>
      <c r="AG53" s="405"/>
      <c r="AH53" s="405"/>
      <c r="AI53" s="405"/>
      <c r="AJ53" s="405"/>
      <c r="AK53" s="405"/>
      <c r="AL53" s="405"/>
      <c r="AM53" s="405"/>
      <c r="AN53" s="405"/>
      <c r="AO53" s="405"/>
      <c r="AP53" s="405"/>
      <c r="AQ53" s="405"/>
      <c r="AR53" s="405"/>
      <c r="AS53" s="405"/>
      <c r="AT53" s="405"/>
      <c r="AU53" s="406"/>
      <c r="AV53" s="65"/>
      <c r="BE53" s="10">
        <v>0.41</v>
      </c>
      <c r="BO53" s="18"/>
    </row>
    <row r="54" spans="1:67" ht="12.75" customHeight="1" thickBot="1">
      <c r="A54" s="195"/>
      <c r="B54" s="373" t="s">
        <v>26</v>
      </c>
      <c r="C54" s="374"/>
      <c r="D54" s="374"/>
      <c r="E54" s="374"/>
      <c r="F54" s="374"/>
      <c r="G54" s="374"/>
      <c r="H54" s="374"/>
      <c r="I54" s="374"/>
      <c r="J54" s="374"/>
      <c r="K54" s="374"/>
      <c r="L54" s="374"/>
      <c r="M54" s="374"/>
      <c r="N54" s="374"/>
      <c r="O54" s="375"/>
      <c r="P54" s="205">
        <f>AP41</f>
        <v>0</v>
      </c>
      <c r="Q54" s="206"/>
      <c r="R54" s="206"/>
      <c r="S54" s="206"/>
      <c r="T54" s="206"/>
      <c r="U54" s="206"/>
      <c r="V54" s="206"/>
      <c r="W54" s="207"/>
      <c r="X54" s="224"/>
      <c r="Y54" s="225"/>
      <c r="Z54" s="404"/>
      <c r="AA54" s="405"/>
      <c r="AB54" s="405"/>
      <c r="AC54" s="405"/>
      <c r="AD54" s="405"/>
      <c r="AE54" s="405"/>
      <c r="AF54" s="405"/>
      <c r="AG54" s="405"/>
      <c r="AH54" s="405"/>
      <c r="AI54" s="405"/>
      <c r="AJ54" s="405"/>
      <c r="AK54" s="405"/>
      <c r="AL54" s="405"/>
      <c r="AM54" s="405"/>
      <c r="AN54" s="405"/>
      <c r="AO54" s="405"/>
      <c r="AP54" s="405"/>
      <c r="AQ54" s="405"/>
      <c r="AR54" s="405"/>
      <c r="AS54" s="405"/>
      <c r="AT54" s="405"/>
      <c r="AU54" s="406"/>
      <c r="AV54" s="65"/>
      <c r="BE54" s="10">
        <v>0.42</v>
      </c>
      <c r="BO54" s="18"/>
    </row>
    <row r="55" spans="1:67" ht="15" customHeight="1" thickBot="1">
      <c r="A55" s="195"/>
      <c r="B55" s="370" t="s">
        <v>16</v>
      </c>
      <c r="C55" s="371"/>
      <c r="D55" s="371"/>
      <c r="E55" s="372"/>
      <c r="F55" s="372"/>
      <c r="G55" s="372"/>
      <c r="H55" s="372"/>
      <c r="I55" s="372"/>
      <c r="J55" s="372"/>
      <c r="K55" s="372"/>
      <c r="L55" s="372"/>
      <c r="M55" s="372"/>
      <c r="N55" s="372"/>
      <c r="O55" s="372"/>
      <c r="P55" s="363">
        <f>AS41</f>
        <v>29103</v>
      </c>
      <c r="Q55" s="364"/>
      <c r="R55" s="364"/>
      <c r="S55" s="364"/>
      <c r="T55" s="364"/>
      <c r="U55" s="364"/>
      <c r="V55" s="364"/>
      <c r="W55" s="365"/>
      <c r="X55" s="77"/>
      <c r="Y55" s="77"/>
      <c r="Z55" s="407"/>
      <c r="AA55" s="408"/>
      <c r="AB55" s="408"/>
      <c r="AC55" s="408"/>
      <c r="AD55" s="408"/>
      <c r="AE55" s="408"/>
      <c r="AF55" s="408"/>
      <c r="AG55" s="408"/>
      <c r="AH55" s="408"/>
      <c r="AI55" s="408"/>
      <c r="AJ55" s="408"/>
      <c r="AK55" s="408"/>
      <c r="AL55" s="408"/>
      <c r="AM55" s="408"/>
      <c r="AN55" s="408"/>
      <c r="AO55" s="408"/>
      <c r="AP55" s="408"/>
      <c r="AQ55" s="408"/>
      <c r="AR55" s="408"/>
      <c r="AS55" s="408"/>
      <c r="AT55" s="408"/>
      <c r="AU55" s="409"/>
      <c r="AV55" s="65"/>
      <c r="BE55" s="10">
        <v>0.43</v>
      </c>
      <c r="BO55" s="18"/>
    </row>
    <row r="56" spans="1:67">
      <c r="A56" s="195"/>
      <c r="B56" s="195"/>
      <c r="C56" s="195"/>
      <c r="D56" s="195"/>
      <c r="E56" s="195"/>
      <c r="F56" s="195"/>
      <c r="G56" s="195"/>
      <c r="H56" s="195"/>
      <c r="I56" s="195"/>
      <c r="J56" s="195"/>
      <c r="K56" s="195"/>
      <c r="L56" s="195"/>
      <c r="M56" s="195"/>
      <c r="N56" s="195"/>
      <c r="O56" s="195"/>
      <c r="P56" s="195"/>
      <c r="Q56" s="195"/>
      <c r="R56" s="195"/>
      <c r="S56" s="195"/>
      <c r="T56" s="195"/>
      <c r="U56" s="195"/>
      <c r="V56" s="195"/>
      <c r="W56" s="195"/>
      <c r="X56" s="195"/>
      <c r="Y56" s="195"/>
      <c r="Z56" s="195"/>
      <c r="AA56" s="195"/>
      <c r="AB56" s="195"/>
      <c r="AC56" s="195"/>
      <c r="AD56" s="195"/>
      <c r="AE56" s="195"/>
      <c r="AF56" s="195"/>
      <c r="AG56" s="195"/>
      <c r="AH56" s="195"/>
      <c r="AI56" s="195"/>
      <c r="AJ56" s="195"/>
      <c r="AK56" s="195"/>
      <c r="AL56" s="195"/>
      <c r="AM56" s="195"/>
      <c r="AN56" s="195"/>
      <c r="AO56" s="195"/>
      <c r="AP56" s="195"/>
      <c r="AQ56" s="195"/>
      <c r="AR56" s="195"/>
      <c r="AS56" s="195"/>
      <c r="AT56" s="195"/>
      <c r="AU56" s="195"/>
      <c r="AV56" s="195"/>
      <c r="BE56" s="10">
        <v>0.44</v>
      </c>
      <c r="BO56" s="18"/>
    </row>
    <row r="57" spans="1:67" hidden="1">
      <c r="BE57" s="10">
        <v>0.44999999999999901</v>
      </c>
    </row>
    <row r="58" spans="1:67" hidden="1">
      <c r="BE58" s="10">
        <v>0.45999999999999902</v>
      </c>
    </row>
    <row r="59" spans="1:67" hidden="1">
      <c r="BE59" s="10">
        <v>0.46999999999999897</v>
      </c>
    </row>
    <row r="60" spans="1:67" hidden="1">
      <c r="BE60" s="10">
        <v>0.47999999999999898</v>
      </c>
    </row>
    <row r="61" spans="1:67" hidden="1">
      <c r="BE61" s="10">
        <v>0.48999999999999899</v>
      </c>
    </row>
    <row r="62" spans="1:67" hidden="1">
      <c r="BE62" s="10">
        <v>0.499999999999999</v>
      </c>
    </row>
    <row r="63" spans="1:67" hidden="1">
      <c r="BE63" s="10">
        <v>0.50999999999999901</v>
      </c>
    </row>
    <row r="64" spans="1:67" hidden="1">
      <c r="BE64" s="10">
        <v>0.51999999999999902</v>
      </c>
    </row>
    <row r="65" spans="57:57" hidden="1">
      <c r="BE65" s="10">
        <v>0.52999999999999903</v>
      </c>
    </row>
    <row r="66" spans="57:57" hidden="1">
      <c r="BE66" s="10">
        <v>0.53999999999999904</v>
      </c>
    </row>
    <row r="67" spans="57:57" hidden="1">
      <c r="BE67" s="10">
        <v>0.54999999999999905</v>
      </c>
    </row>
    <row r="68" spans="57:57" hidden="1">
      <c r="BE68" s="10">
        <v>0.55999999999999905</v>
      </c>
    </row>
    <row r="69" spans="57:57" hidden="1">
      <c r="BE69" s="10">
        <v>0.56999999999999895</v>
      </c>
    </row>
    <row r="70" spans="57:57" hidden="1">
      <c r="BE70" s="10">
        <v>0.57999999999999896</v>
      </c>
    </row>
    <row r="71" spans="57:57" hidden="1">
      <c r="BE71" s="10">
        <v>0.58999999999999897</v>
      </c>
    </row>
    <row r="72" spans="57:57" hidden="1">
      <c r="BE72" s="10">
        <v>0.59999999999999898</v>
      </c>
    </row>
    <row r="73" spans="57:57" hidden="1">
      <c r="BE73" s="10">
        <v>0.60999999999999899</v>
      </c>
    </row>
    <row r="74" spans="57:57" hidden="1">
      <c r="BE74" s="10">
        <v>0.619999999999999</v>
      </c>
    </row>
    <row r="75" spans="57:57" hidden="1">
      <c r="BE75" s="10">
        <v>0.62999999999999901</v>
      </c>
    </row>
    <row r="76" spans="57:57" hidden="1">
      <c r="BE76" s="10">
        <v>0.63999999999999901</v>
      </c>
    </row>
    <row r="77" spans="57:57" hidden="1">
      <c r="BE77" s="10">
        <v>0.64999999999999902</v>
      </c>
    </row>
    <row r="78" spans="57:57" hidden="1">
      <c r="BE78" s="10">
        <v>0.65999999999999903</v>
      </c>
    </row>
    <row r="79" spans="57:57" hidden="1">
      <c r="BE79" s="10">
        <v>0.66999999999999804</v>
      </c>
    </row>
    <row r="80" spans="57:57" hidden="1">
      <c r="BE80" s="10">
        <v>0.67999999999999805</v>
      </c>
    </row>
    <row r="81" spans="57:57" hidden="1">
      <c r="BE81" s="10">
        <v>0.68999999999999795</v>
      </c>
    </row>
    <row r="82" spans="57:57" hidden="1">
      <c r="BE82" s="10">
        <v>0.69999999999999796</v>
      </c>
    </row>
    <row r="83" spans="57:57" hidden="1">
      <c r="BE83" s="10">
        <v>0.70999999999999797</v>
      </c>
    </row>
    <row r="84" spans="57:57" hidden="1">
      <c r="BE84" s="10">
        <v>0.71999999999999797</v>
      </c>
    </row>
    <row r="85" spans="57:57" hidden="1">
      <c r="BE85" s="10">
        <v>0.72999999999999798</v>
      </c>
    </row>
    <row r="86" spans="57:57" hidden="1">
      <c r="BE86" s="10">
        <v>0.73999999999999799</v>
      </c>
    </row>
    <row r="87" spans="57:57" hidden="1">
      <c r="BE87" s="10">
        <v>0.749999999999998</v>
      </c>
    </row>
    <row r="88" spans="57:57" hidden="1">
      <c r="BE88" s="10">
        <v>0.75999999999999801</v>
      </c>
    </row>
    <row r="89" spans="57:57" hidden="1">
      <c r="BE89" s="10">
        <v>0.76999999999999802</v>
      </c>
    </row>
    <row r="90" spans="57:57" hidden="1">
      <c r="BE90" s="10">
        <v>0.77999999999999803</v>
      </c>
    </row>
    <row r="91" spans="57:57" hidden="1">
      <c r="BE91" s="10">
        <v>0.78999999999999804</v>
      </c>
    </row>
    <row r="92" spans="57:57" hidden="1">
      <c r="BE92" s="10">
        <v>0.79999999999999805</v>
      </c>
    </row>
    <row r="93" spans="57:57" hidden="1">
      <c r="BE93" s="10">
        <v>0.80999999999999805</v>
      </c>
    </row>
    <row r="94" spans="57:57" hidden="1">
      <c r="BE94" s="10">
        <v>0.81999999999999795</v>
      </c>
    </row>
    <row r="95" spans="57:57" hidden="1">
      <c r="BE95" s="10">
        <v>0.82999999999999796</v>
      </c>
    </row>
    <row r="96" spans="57:57" hidden="1">
      <c r="BE96" s="10">
        <v>0.83999999999999797</v>
      </c>
    </row>
    <row r="97" spans="57:57" hidden="1">
      <c r="BE97" s="10">
        <v>0.84999999999999798</v>
      </c>
    </row>
    <row r="98" spans="57:57" hidden="1">
      <c r="BE98" s="10">
        <v>0.85999999999999799</v>
      </c>
    </row>
    <row r="99" spans="57:57" hidden="1">
      <c r="BE99" s="10">
        <v>0.869999999999998</v>
      </c>
    </row>
    <row r="100" spans="57:57" hidden="1">
      <c r="BE100" s="10">
        <v>0.87999999999999701</v>
      </c>
    </row>
    <row r="101" spans="57:57" hidden="1">
      <c r="BE101" s="10">
        <v>0.88999999999999702</v>
      </c>
    </row>
    <row r="102" spans="57:57" hidden="1">
      <c r="BE102" s="10">
        <v>0.89999999999999702</v>
      </c>
    </row>
    <row r="103" spans="57:57" hidden="1">
      <c r="BE103" s="10">
        <v>0.90999999999999703</v>
      </c>
    </row>
    <row r="104" spans="57:57" hidden="1">
      <c r="BE104" s="10">
        <v>0.91999999999999704</v>
      </c>
    </row>
    <row r="105" spans="57:57" hidden="1">
      <c r="BE105" s="10">
        <v>0.92999999999999705</v>
      </c>
    </row>
    <row r="106" spans="57:57" hidden="1">
      <c r="BE106" s="10">
        <v>0.93999999999999695</v>
      </c>
    </row>
    <row r="107" spans="57:57" hidden="1">
      <c r="BE107" s="10">
        <v>0.94999999999999696</v>
      </c>
    </row>
    <row r="108" spans="57:57" hidden="1">
      <c r="BE108" s="10">
        <v>0.95999999999999697</v>
      </c>
    </row>
    <row r="109" spans="57:57" hidden="1">
      <c r="BE109" s="10">
        <v>0.96999999999999698</v>
      </c>
    </row>
    <row r="110" spans="57:57" hidden="1">
      <c r="BE110" s="10">
        <v>0.97999999999999698</v>
      </c>
    </row>
    <row r="111" spans="57:57" hidden="1">
      <c r="BE111" s="10">
        <v>0.98999999999999699</v>
      </c>
    </row>
    <row r="112" spans="57:57" hidden="1">
      <c r="BE112" s="10">
        <v>0.999999999999997</v>
      </c>
    </row>
    <row r="113" spans="57:57" hidden="1">
      <c r="BE113" s="10">
        <v>1.01</v>
      </c>
    </row>
    <row r="114" spans="57:57" hidden="1">
      <c r="BE114" s="10">
        <v>1.02</v>
      </c>
    </row>
    <row r="115" spans="57:57" hidden="1">
      <c r="BE115" s="10">
        <v>1.03</v>
      </c>
    </row>
    <row r="116" spans="57:57" hidden="1">
      <c r="BE116" s="10">
        <v>1.04</v>
      </c>
    </row>
    <row r="117" spans="57:57" hidden="1">
      <c r="BE117" s="10">
        <v>1.05</v>
      </c>
    </row>
    <row r="118" spans="57:57" hidden="1">
      <c r="BE118" s="10">
        <v>1.06</v>
      </c>
    </row>
    <row r="119" spans="57:57" hidden="1">
      <c r="BE119" s="10">
        <v>1.07</v>
      </c>
    </row>
    <row r="120" spans="57:57" hidden="1">
      <c r="BE120" s="10">
        <v>1.08</v>
      </c>
    </row>
    <row r="121" spans="57:57" hidden="1">
      <c r="BE121" s="10">
        <v>1.0900000000000001</v>
      </c>
    </row>
    <row r="122" spans="57:57" hidden="1">
      <c r="BE122" s="10">
        <v>1.1000000000000001</v>
      </c>
    </row>
    <row r="123" spans="57:57" hidden="1">
      <c r="BE123" s="10">
        <v>1.1100000000000001</v>
      </c>
    </row>
    <row r="124" spans="57:57" hidden="1">
      <c r="BE124" s="10">
        <v>1.1200000000000001</v>
      </c>
    </row>
    <row r="125" spans="57:57" hidden="1">
      <c r="BE125" s="10">
        <v>1.1299999999999999</v>
      </c>
    </row>
    <row r="126" spans="57:57" hidden="1">
      <c r="BE126" s="10">
        <v>1.1399999999999999</v>
      </c>
    </row>
    <row r="127" spans="57:57" hidden="1">
      <c r="BE127" s="10">
        <v>1.1499999999999999</v>
      </c>
    </row>
    <row r="128" spans="57:57" hidden="1">
      <c r="BE128" s="10">
        <v>1.1599999999999999</v>
      </c>
    </row>
    <row r="129" spans="57:57" hidden="1">
      <c r="BE129" s="10">
        <v>1.17</v>
      </c>
    </row>
    <row r="130" spans="57:57" hidden="1">
      <c r="BE130" s="10">
        <v>1.18</v>
      </c>
    </row>
    <row r="131" spans="57:57" hidden="1">
      <c r="BE131" s="10">
        <v>1.19</v>
      </c>
    </row>
    <row r="132" spans="57:57" hidden="1">
      <c r="BE132" s="10">
        <v>1.2</v>
      </c>
    </row>
    <row r="133" spans="57:57" hidden="1">
      <c r="BE133" s="10">
        <v>1.21</v>
      </c>
    </row>
    <row r="134" spans="57:57" hidden="1">
      <c r="BE134" s="10">
        <v>1.22</v>
      </c>
    </row>
    <row r="135" spans="57:57" hidden="1">
      <c r="BE135" s="10">
        <v>1.23</v>
      </c>
    </row>
    <row r="136" spans="57:57" hidden="1">
      <c r="BE136" s="10">
        <v>1.24</v>
      </c>
    </row>
    <row r="137" spans="57:57" hidden="1">
      <c r="BE137" s="10">
        <v>1.25</v>
      </c>
    </row>
    <row r="138" spans="57:57" hidden="1">
      <c r="BE138" s="10">
        <v>1.26</v>
      </c>
    </row>
    <row r="139" spans="57:57" hidden="1">
      <c r="BE139" s="10">
        <v>1.27</v>
      </c>
    </row>
    <row r="140" spans="57:57" hidden="1">
      <c r="BE140" s="10">
        <v>1.28</v>
      </c>
    </row>
    <row r="141" spans="57:57" hidden="1">
      <c r="BE141" s="10">
        <v>1.29</v>
      </c>
    </row>
    <row r="142" spans="57:57" hidden="1">
      <c r="BE142" s="10">
        <v>1.3</v>
      </c>
    </row>
    <row r="143" spans="57:57" hidden="1">
      <c r="BE143" s="10">
        <v>1.31</v>
      </c>
    </row>
    <row r="144" spans="57:57" hidden="1">
      <c r="BE144" s="10">
        <v>1.3199999999999901</v>
      </c>
    </row>
    <row r="145" spans="57:57" hidden="1">
      <c r="BE145" s="10">
        <v>1.3299999999999901</v>
      </c>
    </row>
    <row r="146" spans="57:57" hidden="1">
      <c r="BE146" s="10">
        <v>1.3399999999999901</v>
      </c>
    </row>
    <row r="147" spans="57:57" hidden="1">
      <c r="BE147" s="10">
        <v>1.35</v>
      </c>
    </row>
    <row r="148" spans="57:57" hidden="1">
      <c r="BE148" s="10">
        <v>1.36</v>
      </c>
    </row>
    <row r="149" spans="57:57" hidden="1">
      <c r="BE149" s="10">
        <v>1.37</v>
      </c>
    </row>
    <row r="150" spans="57:57" hidden="1">
      <c r="BE150" s="10">
        <v>1.38</v>
      </c>
    </row>
    <row r="151" spans="57:57" hidden="1">
      <c r="BE151" s="10">
        <v>1.39</v>
      </c>
    </row>
    <row r="152" spans="57:57" hidden="1">
      <c r="BE152" s="10">
        <v>1.4</v>
      </c>
    </row>
    <row r="153" spans="57:57" hidden="1">
      <c r="BE153" s="10">
        <v>1.4099999999999899</v>
      </c>
    </row>
    <row r="154" spans="57:57" hidden="1">
      <c r="BE154" s="10">
        <v>1.4199999999999899</v>
      </c>
    </row>
    <row r="155" spans="57:57" hidden="1">
      <c r="BE155" s="10">
        <v>1.4299999999999899</v>
      </c>
    </row>
    <row r="156" spans="57:57" hidden="1">
      <c r="BE156" s="10">
        <v>1.43999999999999</v>
      </c>
    </row>
    <row r="157" spans="57:57" hidden="1">
      <c r="BE157" s="10">
        <v>1.44999999999999</v>
      </c>
    </row>
    <row r="158" spans="57:57" hidden="1">
      <c r="BE158" s="10">
        <v>1.45999999999999</v>
      </c>
    </row>
    <row r="159" spans="57:57" hidden="1">
      <c r="BE159" s="10">
        <v>1.46999999999999</v>
      </c>
    </row>
    <row r="160" spans="57:57" hidden="1">
      <c r="BE160" s="10">
        <v>1.47999999999999</v>
      </c>
    </row>
    <row r="161" spans="57:57" hidden="1">
      <c r="BE161" s="10">
        <v>1.48999999999999</v>
      </c>
    </row>
    <row r="162" spans="57:57" hidden="1">
      <c r="BE162" s="10">
        <v>1.49999999999999</v>
      </c>
    </row>
    <row r="163" spans="57:57" hidden="1">
      <c r="BE163" s="10">
        <v>1.50999999999999</v>
      </c>
    </row>
    <row r="164" spans="57:57" hidden="1">
      <c r="BE164" s="10">
        <v>1.51999999999999</v>
      </c>
    </row>
    <row r="165" spans="57:57" hidden="1">
      <c r="BE165" s="10">
        <v>1.52999999999999</v>
      </c>
    </row>
    <row r="166" spans="57:57" hidden="1">
      <c r="BE166" s="10">
        <v>1.53999999999999</v>
      </c>
    </row>
    <row r="167" spans="57:57" hidden="1">
      <c r="BE167" s="10">
        <v>1.5499999999999901</v>
      </c>
    </row>
    <row r="168" spans="57:57" hidden="1">
      <c r="BE168" s="10">
        <v>1.5599999999999901</v>
      </c>
    </row>
    <row r="169" spans="57:57" hidden="1">
      <c r="BE169" s="10">
        <v>1.5699999999999901</v>
      </c>
    </row>
    <row r="170" spans="57:57" hidden="1">
      <c r="BE170" s="10">
        <v>1.5799999999999901</v>
      </c>
    </row>
    <row r="171" spans="57:57" hidden="1">
      <c r="BE171" s="10">
        <v>1.5899999999999901</v>
      </c>
    </row>
    <row r="172" spans="57:57" hidden="1">
      <c r="BE172" s="10">
        <v>1.5999999999999901</v>
      </c>
    </row>
    <row r="173" spans="57:57" hidden="1">
      <c r="BE173" s="10">
        <v>1.6099999999999901</v>
      </c>
    </row>
    <row r="174" spans="57:57" hidden="1">
      <c r="BE174" s="10">
        <v>1.6199999999999899</v>
      </c>
    </row>
    <row r="175" spans="57:57" hidden="1">
      <c r="BE175" s="10">
        <v>1.6299999999999899</v>
      </c>
    </row>
    <row r="176" spans="57:57" hidden="1">
      <c r="BE176" s="10">
        <v>1.6399999999999899</v>
      </c>
    </row>
    <row r="177" spans="57:57" hidden="1">
      <c r="BE177" s="10">
        <v>1.6499999999999899</v>
      </c>
    </row>
    <row r="178" spans="57:57" hidden="1">
      <c r="BE178" s="10">
        <v>1.6599999999999899</v>
      </c>
    </row>
    <row r="179" spans="57:57" hidden="1">
      <c r="BE179" s="10">
        <v>1.6699999999999899</v>
      </c>
    </row>
    <row r="180" spans="57:57" hidden="1">
      <c r="BE180" s="10">
        <v>1.6799999999999899</v>
      </c>
    </row>
    <row r="181" spans="57:57" hidden="1">
      <c r="BE181" s="10">
        <v>1.68999999999999</v>
      </c>
    </row>
    <row r="182" spans="57:57" hidden="1">
      <c r="BE182" s="10">
        <v>1.69999999999999</v>
      </c>
    </row>
    <row r="183" spans="57:57" hidden="1">
      <c r="BE183" s="10">
        <v>1.70999999999999</v>
      </c>
    </row>
    <row r="184" spans="57:57" hidden="1">
      <c r="BE184" s="10">
        <v>1.71999999999999</v>
      </c>
    </row>
    <row r="185" spans="57:57" hidden="1">
      <c r="BE185" s="10">
        <v>1.72999999999999</v>
      </c>
    </row>
    <row r="186" spans="57:57" hidden="1">
      <c r="BE186" s="10">
        <v>1.73999999999999</v>
      </c>
    </row>
    <row r="187" spans="57:57" hidden="1">
      <c r="BE187" s="10">
        <v>1.74999999999999</v>
      </c>
    </row>
    <row r="188" spans="57:57" hidden="1">
      <c r="BE188" s="10">
        <v>1.75999999999999</v>
      </c>
    </row>
    <row r="189" spans="57:57" hidden="1">
      <c r="BE189" s="10">
        <v>1.76999999999999</v>
      </c>
    </row>
    <row r="190" spans="57:57" hidden="1">
      <c r="BE190" s="10">
        <v>1.77999999999999</v>
      </c>
    </row>
    <row r="191" spans="57:57" hidden="1">
      <c r="BE191" s="10">
        <v>1.78999999999999</v>
      </c>
    </row>
    <row r="192" spans="57:57" hidden="1">
      <c r="BE192" s="10">
        <v>1.7999999999999901</v>
      </c>
    </row>
    <row r="193" spans="57:57" hidden="1">
      <c r="BE193" s="10">
        <v>1.8099999999999901</v>
      </c>
    </row>
    <row r="194" spans="57:57" hidden="1">
      <c r="BE194" s="10">
        <v>1.8199999999999901</v>
      </c>
    </row>
    <row r="195" spans="57:57" hidden="1">
      <c r="BE195" s="10">
        <v>1.8299999999999901</v>
      </c>
    </row>
    <row r="196" spans="57:57" hidden="1">
      <c r="BE196" s="10">
        <v>1.8399999999999901</v>
      </c>
    </row>
    <row r="197" spans="57:57" hidden="1">
      <c r="BE197" s="10">
        <v>1.8499999999999901</v>
      </c>
    </row>
    <row r="198" spans="57:57" hidden="1">
      <c r="BE198" s="10">
        <v>1.8599999999999901</v>
      </c>
    </row>
    <row r="199" spans="57:57" hidden="1">
      <c r="BE199" s="10">
        <v>1.8699999999999899</v>
      </c>
    </row>
    <row r="200" spans="57:57" hidden="1">
      <c r="BE200" s="10">
        <v>1.8799999999999899</v>
      </c>
    </row>
    <row r="201" spans="57:57" hidden="1">
      <c r="BE201" s="10">
        <v>1.8899999999999899</v>
      </c>
    </row>
    <row r="202" spans="57:57" hidden="1">
      <c r="BE202" s="10">
        <v>1.8999999999999899</v>
      </c>
    </row>
    <row r="203" spans="57:57" hidden="1">
      <c r="BE203" s="10">
        <v>1.9099999999999899</v>
      </c>
    </row>
    <row r="204" spans="57:57" hidden="1">
      <c r="BE204" s="10">
        <v>1.9199999999999899</v>
      </c>
    </row>
    <row r="205" spans="57:57" hidden="1">
      <c r="BE205" s="10">
        <v>1.9299999999999899</v>
      </c>
    </row>
    <row r="206" spans="57:57" hidden="1">
      <c r="BE206" s="10">
        <v>1.93999999999999</v>
      </c>
    </row>
    <row r="207" spans="57:57" hidden="1">
      <c r="BE207" s="10">
        <v>1.94999999999999</v>
      </c>
    </row>
    <row r="208" spans="57:57" hidden="1">
      <c r="BE208" s="10">
        <v>1.95999999999999</v>
      </c>
    </row>
    <row r="209" spans="57:57" hidden="1">
      <c r="BE209" s="10">
        <v>1.96999999999999</v>
      </c>
    </row>
    <row r="210" spans="57:57" hidden="1">
      <c r="BE210" s="10">
        <v>1.97999999999999</v>
      </c>
    </row>
    <row r="211" spans="57:57" hidden="1">
      <c r="BE211" s="10">
        <v>1.98999999999999</v>
      </c>
    </row>
    <row r="212" spans="57:57" hidden="1">
      <c r="BE212" s="10">
        <v>1.99999999999999</v>
      </c>
    </row>
    <row r="213" spans="57:57" hidden="1">
      <c r="BE213" s="10">
        <v>2.00999999999999</v>
      </c>
    </row>
    <row r="214" spans="57:57" hidden="1">
      <c r="BE214" s="10">
        <v>2.0199999999999898</v>
      </c>
    </row>
    <row r="215" spans="57:57" hidden="1">
      <c r="BE215" s="10">
        <v>2.02999999999999</v>
      </c>
    </row>
    <row r="216" spans="57:57" hidden="1">
      <c r="BE216" s="10">
        <v>2.0399999999999898</v>
      </c>
    </row>
  </sheetData>
  <sheetProtection password="C875" sheet="1" objects="1" scenarios="1" formatCells="0" formatColumns="0" formatRows="0" selectLockedCells="1"/>
  <mergeCells count="205">
    <mergeCell ref="BV13:BV17"/>
    <mergeCell ref="BX13:BX14"/>
    <mergeCell ref="BX15:BX16"/>
    <mergeCell ref="BT13:BT17"/>
    <mergeCell ref="BW13:BW17"/>
    <mergeCell ref="I48:O48"/>
    <mergeCell ref="P48:W48"/>
    <mergeCell ref="Q11:Q12"/>
    <mergeCell ref="P13:P17"/>
    <mergeCell ref="N13:N14"/>
    <mergeCell ref="O13:O17"/>
    <mergeCell ref="W13:W17"/>
    <mergeCell ref="Q13:Q17"/>
    <mergeCell ref="V13:V17"/>
    <mergeCell ref="AC13:AC17"/>
    <mergeCell ref="J13:J14"/>
    <mergeCell ref="Z43:AU45"/>
    <mergeCell ref="Z46:AU55"/>
    <mergeCell ref="P11:P12"/>
    <mergeCell ref="I53:O53"/>
    <mergeCell ref="P44:W44"/>
    <mergeCell ref="I49:O49"/>
    <mergeCell ref="I44:O44"/>
    <mergeCell ref="P50:W50"/>
    <mergeCell ref="P55:W55"/>
    <mergeCell ref="Z13:Z17"/>
    <mergeCell ref="M15:M16"/>
    <mergeCell ref="A1:A55"/>
    <mergeCell ref="C33:E33"/>
    <mergeCell ref="B4:L4"/>
    <mergeCell ref="B55:O55"/>
    <mergeCell ref="B54:O54"/>
    <mergeCell ref="B41:E41"/>
    <mergeCell ref="B1:AU1"/>
    <mergeCell ref="AP2:AU2"/>
    <mergeCell ref="B3:AU3"/>
    <mergeCell ref="B6:AU6"/>
    <mergeCell ref="B7:AU7"/>
    <mergeCell ref="AJ8:AU8"/>
    <mergeCell ref="AS9:AU9"/>
    <mergeCell ref="AT10:AT12"/>
    <mergeCell ref="AU10:AU12"/>
    <mergeCell ref="Z11:Z12"/>
    <mergeCell ref="X11:X12"/>
    <mergeCell ref="AL11:AL12"/>
    <mergeCell ref="AH11:AH12"/>
    <mergeCell ref="AO11:AO12"/>
    <mergeCell ref="Z42:AU42"/>
    <mergeCell ref="I51:O51"/>
    <mergeCell ref="I52:O52"/>
    <mergeCell ref="Y13:Y17"/>
    <mergeCell ref="B2:E2"/>
    <mergeCell ref="C13:C17"/>
    <mergeCell ref="K2:M2"/>
    <mergeCell ref="N2:P2"/>
    <mergeCell ref="B8:I8"/>
    <mergeCell ref="J8:P8"/>
    <mergeCell ref="B10:B12"/>
    <mergeCell ref="B13:B17"/>
    <mergeCell ref="M13:M14"/>
    <mergeCell ref="F2:J2"/>
    <mergeCell ref="J15:J16"/>
    <mergeCell ref="Q8:T8"/>
    <mergeCell ref="B9:T9"/>
    <mergeCell ref="I10:N10"/>
    <mergeCell ref="D14:E14"/>
    <mergeCell ref="D16:E16"/>
    <mergeCell ref="O11:O12"/>
    <mergeCell ref="R11:R12"/>
    <mergeCell ref="L15:L16"/>
    <mergeCell ref="B5:AU5"/>
    <mergeCell ref="N4:AU4"/>
    <mergeCell ref="I11:I12"/>
    <mergeCell ref="AI11:AI12"/>
    <mergeCell ref="AI13:AI17"/>
    <mergeCell ref="O10:T10"/>
    <mergeCell ref="R13:R17"/>
    <mergeCell ref="C10:E12"/>
    <mergeCell ref="C38:E38"/>
    <mergeCell ref="L11:L12"/>
    <mergeCell ref="I13:I14"/>
    <mergeCell ref="AA13:AA17"/>
    <mergeCell ref="C20:E20"/>
    <mergeCell ref="C21:E21"/>
    <mergeCell ref="C22:E22"/>
    <mergeCell ref="K13:K14"/>
    <mergeCell ref="X13:X17"/>
    <mergeCell ref="K15:K16"/>
    <mergeCell ref="AA9:AG9"/>
    <mergeCell ref="AG13:AG17"/>
    <mergeCell ref="AN11:AN12"/>
    <mergeCell ref="BO13:BO17"/>
    <mergeCell ref="AB2:AH2"/>
    <mergeCell ref="AA11:AA12"/>
    <mergeCell ref="AK11:AK12"/>
    <mergeCell ref="AM13:AM17"/>
    <mergeCell ref="AN13:AN17"/>
    <mergeCell ref="AO13:AO17"/>
    <mergeCell ref="AT13:AT17"/>
    <mergeCell ref="AU13:AU17"/>
    <mergeCell ref="AD13:AD17"/>
    <mergeCell ref="AE13:AE17"/>
    <mergeCell ref="AF13:AF17"/>
    <mergeCell ref="AJ13:AJ17"/>
    <mergeCell ref="AP10:AP12"/>
    <mergeCell ref="AJ11:AJ12"/>
    <mergeCell ref="AG10:AI10"/>
    <mergeCell ref="Z2:AA2"/>
    <mergeCell ref="AQ13:AQ17"/>
    <mergeCell ref="U10:Z10"/>
    <mergeCell ref="AM10:AO10"/>
    <mergeCell ref="U9:Y9"/>
    <mergeCell ref="Z8:AI8"/>
    <mergeCell ref="AB13:AB17"/>
    <mergeCell ref="AT41:AU41"/>
    <mergeCell ref="BJ13:BJ17"/>
    <mergeCell ref="AB11:AB12"/>
    <mergeCell ref="T11:T12"/>
    <mergeCell ref="AZ15:BA17"/>
    <mergeCell ref="AS13:AS17"/>
    <mergeCell ref="AR13:AR17"/>
    <mergeCell ref="AX15:AY17"/>
    <mergeCell ref="AM11:AM12"/>
    <mergeCell ref="BI13:BI17"/>
    <mergeCell ref="U11:U12"/>
    <mergeCell ref="W11:W12"/>
    <mergeCell ref="AP13:AP17"/>
    <mergeCell ref="AL13:AL17"/>
    <mergeCell ref="AS10:AS12"/>
    <mergeCell ref="AD10:AF10"/>
    <mergeCell ref="AD11:AD12"/>
    <mergeCell ref="AE11:AE12"/>
    <mergeCell ref="AF11:AF12"/>
    <mergeCell ref="C24:E24"/>
    <mergeCell ref="C30:E30"/>
    <mergeCell ref="I50:O50"/>
    <mergeCell ref="C26:E26"/>
    <mergeCell ref="C27:E27"/>
    <mergeCell ref="C28:E28"/>
    <mergeCell ref="C29:E29"/>
    <mergeCell ref="BP13:BP17"/>
    <mergeCell ref="C18:E18"/>
    <mergeCell ref="C40:E40"/>
    <mergeCell ref="C35:E35"/>
    <mergeCell ref="C37:E37"/>
    <mergeCell ref="I45:O45"/>
    <mergeCell ref="I43:O43"/>
    <mergeCell ref="I47:O47"/>
    <mergeCell ref="C43:E46"/>
    <mergeCell ref="P45:W45"/>
    <mergeCell ref="C19:E19"/>
    <mergeCell ref="I46:O46"/>
    <mergeCell ref="C25:E25"/>
    <mergeCell ref="C47:E53"/>
    <mergeCell ref="L13:L14"/>
    <mergeCell ref="T13:T17"/>
    <mergeCell ref="U13:U17"/>
    <mergeCell ref="BQ13:BQ17"/>
    <mergeCell ref="A56:AV56"/>
    <mergeCell ref="P52:W52"/>
    <mergeCell ref="C31:E31"/>
    <mergeCell ref="N15:N16"/>
    <mergeCell ref="U8:Y8"/>
    <mergeCell ref="C39:E39"/>
    <mergeCell ref="C34:E34"/>
    <mergeCell ref="C36:E36"/>
    <mergeCell ref="C32:E32"/>
    <mergeCell ref="P54:W54"/>
    <mergeCell ref="P53:W53"/>
    <mergeCell ref="C23:E23"/>
    <mergeCell ref="P46:W46"/>
    <mergeCell ref="V11:V12"/>
    <mergeCell ref="I15:I16"/>
    <mergeCell ref="N11:N12"/>
    <mergeCell ref="S13:S17"/>
    <mergeCell ref="B42:W42"/>
    <mergeCell ref="P43:W43"/>
    <mergeCell ref="X42:Y54"/>
    <mergeCell ref="P51:W51"/>
    <mergeCell ref="P47:W47"/>
    <mergeCell ref="P49:W49"/>
    <mergeCell ref="BU13:BU17"/>
    <mergeCell ref="BR13:BR17"/>
    <mergeCell ref="BS13:BS17"/>
    <mergeCell ref="J11:J12"/>
    <mergeCell ref="K11:K12"/>
    <mergeCell ref="AI2:AM2"/>
    <mergeCell ref="AN2:AO2"/>
    <mergeCell ref="Q2:T2"/>
    <mergeCell ref="U2:V2"/>
    <mergeCell ref="W2:Y2"/>
    <mergeCell ref="BL13:BL17"/>
    <mergeCell ref="BM13:BM17"/>
    <mergeCell ref="AC11:AC12"/>
    <mergeCell ref="AR10:AR12"/>
    <mergeCell ref="BH13:BH17"/>
    <mergeCell ref="AJ10:AL10"/>
    <mergeCell ref="BK13:BK17"/>
    <mergeCell ref="AA10:AC10"/>
    <mergeCell ref="AK13:AK17"/>
    <mergeCell ref="AH13:AH17"/>
    <mergeCell ref="AG11:AG12"/>
    <mergeCell ref="AQ10:AQ12"/>
    <mergeCell ref="BN13:BN17"/>
    <mergeCell ref="BG13:BG17"/>
  </mergeCells>
  <conditionalFormatting sqref="D13:E17 D28:E40 B18:C40 BL13:BN40">
    <cfRule type="cellIs" dxfId="2" priority="5" operator="equal">
      <formula>0</formula>
    </cfRule>
  </conditionalFormatting>
  <conditionalFormatting sqref="B18:AU40">
    <cfRule type="expression" dxfId="1" priority="3">
      <formula>$B18=0</formula>
    </cfRule>
  </conditionalFormatting>
  <dataValidations count="7">
    <dataValidation type="list" allowBlank="1" showInputMessage="1" showErrorMessage="1" sqref="F2">
      <formula1>"Fix To Regular,Already Regular"</formula1>
    </dataValidation>
    <dataValidation type="list" allowBlank="1" showInputMessage="1" showErrorMessage="1" sqref="S12 Y12 M12">
      <formula1>"Handi,Cas.All."</formula1>
    </dataValidation>
    <dataValidation type="list" allowBlank="1" showInputMessage="1" showErrorMessage="1" sqref="U2:V2">
      <formula1>"0%,5%,10%,15%,20%"</formula1>
    </dataValidation>
    <dataValidation type="list" allowBlank="1" showInputMessage="1" showErrorMessage="1" sqref="B4">
      <formula1>"कार्यालय:प्रधानाध्यापक,,कार्यालय:प्रधानाचार्य,,कार्यालय:"</formula1>
    </dataValidation>
    <dataValidation type="list" allowBlank="1" showInputMessage="1" showErrorMessage="1" sqref="AA10:AC10">
      <formula1>"NPS,GPF"</formula1>
    </dataValidation>
    <dataValidation type="list" allowBlank="1" showInputMessage="1" showErrorMessage="1" sqref="N2:P2">
      <formula1>$BF$2:$BF$6</formula1>
    </dataValidation>
    <dataValidation type="list" allowBlank="1" showInputMessage="1" showErrorMessage="1" sqref="AI2:AM2">
      <formula1>"ACP Arrear,Fixation Arrear,Salary Arrear,HRA Arrear,DA Arrear"</formula1>
    </dataValidation>
  </dataValidations>
  <pageMargins left="0.36" right="0.2" top="0.18" bottom="0.18" header="0.17" footer="0.16"/>
  <pageSetup paperSize="9" scale="70" orientation="landscape" r:id="rId1"/>
</worksheet>
</file>

<file path=xl/worksheets/sheet2.xml><?xml version="1.0" encoding="utf-8"?>
<worksheet xmlns="http://schemas.openxmlformats.org/spreadsheetml/2006/main" xmlns:r="http://schemas.openxmlformats.org/officeDocument/2006/relationships">
  <sheetPr>
    <tabColor rgb="FFFFFF00"/>
  </sheetPr>
  <dimension ref="A1:XEH197"/>
  <sheetViews>
    <sheetView zoomScale="70" zoomScaleNormal="70" workbookViewId="0">
      <selection activeCell="K10" activeCellId="1" sqref="H10:H20 K10:K20"/>
    </sheetView>
  </sheetViews>
  <sheetFormatPr defaultColWidth="0" defaultRowHeight="0" customHeight="1" zeroHeight="1"/>
  <cols>
    <col min="1" max="1" width="1.5703125" style="1" customWidth="1"/>
    <col min="2" max="2" width="3.42578125" style="1" customWidth="1"/>
    <col min="3" max="3" width="2.5703125" style="1" customWidth="1"/>
    <col min="4" max="4" width="16.42578125" style="1" customWidth="1"/>
    <col min="5" max="5" width="12.7109375" style="1" customWidth="1"/>
    <col min="6" max="6" width="21.28515625" style="1" customWidth="1"/>
    <col min="7" max="21" width="11.28515625" style="1" customWidth="1"/>
    <col min="22" max="22" width="7.85546875" style="1" customWidth="1"/>
    <col min="23" max="16362" width="7.85546875" style="1" hidden="1"/>
    <col min="16363" max="16384" width="4" style="1" hidden="1"/>
  </cols>
  <sheetData>
    <row r="1" spans="1:207" ht="36" customHeight="1" thickBot="1">
      <c r="A1" s="195"/>
      <c r="B1" s="412" t="s">
        <v>56</v>
      </c>
      <c r="C1" s="412"/>
      <c r="D1" s="412"/>
      <c r="E1" s="412"/>
      <c r="F1" s="412"/>
      <c r="G1" s="412"/>
      <c r="H1" s="412"/>
      <c r="I1" s="412"/>
      <c r="J1" s="412"/>
      <c r="K1" s="412"/>
      <c r="L1" s="412"/>
      <c r="M1" s="412"/>
      <c r="N1" s="412"/>
      <c r="O1" s="412"/>
      <c r="P1" s="412"/>
      <c r="Q1" s="412"/>
      <c r="R1" s="412"/>
      <c r="S1" s="412"/>
      <c r="T1" s="412"/>
      <c r="U1" s="412"/>
      <c r="V1" s="4"/>
    </row>
    <row r="2" spans="1:207" ht="35.25" customHeight="1">
      <c r="A2" s="195"/>
      <c r="B2" s="368" t="s">
        <v>34</v>
      </c>
      <c r="C2" s="477"/>
      <c r="D2" s="477"/>
      <c r="E2" s="477"/>
      <c r="F2" s="477"/>
      <c r="G2" s="108" t="s">
        <v>71</v>
      </c>
      <c r="H2" s="478" t="s">
        <v>58</v>
      </c>
      <c r="I2" s="478"/>
      <c r="J2" s="478"/>
      <c r="K2" s="478"/>
      <c r="L2" s="478"/>
      <c r="M2" s="478"/>
      <c r="N2" s="478"/>
      <c r="O2" s="478"/>
      <c r="P2" s="478"/>
      <c r="Q2" s="478"/>
      <c r="R2" s="478"/>
      <c r="S2" s="478"/>
      <c r="T2" s="478"/>
      <c r="U2" s="479"/>
      <c r="V2" s="12"/>
    </row>
    <row r="3" spans="1:207" ht="24" customHeight="1">
      <c r="A3" s="195"/>
      <c r="B3" s="413" t="str">
        <f>CONCATENATE(B2,G2,H2)</f>
        <v>कार्यालय:प्रधानाचार्य,राजकीय उच्च माध्यमिक विद्यालय …………………………………………</v>
      </c>
      <c r="C3" s="414"/>
      <c r="D3" s="414"/>
      <c r="E3" s="414"/>
      <c r="F3" s="414"/>
      <c r="G3" s="414"/>
      <c r="H3" s="414"/>
      <c r="I3" s="414"/>
      <c r="J3" s="414"/>
      <c r="K3" s="414"/>
      <c r="L3" s="414"/>
      <c r="M3" s="414"/>
      <c r="N3" s="414"/>
      <c r="O3" s="414"/>
      <c r="P3" s="414"/>
      <c r="Q3" s="414"/>
      <c r="R3" s="414"/>
      <c r="S3" s="414"/>
      <c r="T3" s="414"/>
      <c r="U3" s="415"/>
      <c r="V3" s="12"/>
    </row>
    <row r="4" spans="1:207" ht="18.75" customHeight="1">
      <c r="A4" s="195"/>
      <c r="B4" s="416" t="s">
        <v>72</v>
      </c>
      <c r="C4" s="417"/>
      <c r="D4" s="417"/>
      <c r="E4" s="417"/>
      <c r="F4" s="417"/>
      <c r="G4" s="417"/>
      <c r="H4" s="417"/>
      <c r="I4" s="417"/>
      <c r="J4" s="417"/>
      <c r="K4" s="417"/>
      <c r="L4" s="417"/>
      <c r="M4" s="417"/>
      <c r="N4" s="417"/>
      <c r="O4" s="417"/>
      <c r="P4" s="417"/>
      <c r="Q4" s="417"/>
      <c r="R4" s="417"/>
      <c r="S4" s="417"/>
      <c r="T4" s="417"/>
      <c r="U4" s="418"/>
      <c r="V4" s="12"/>
    </row>
    <row r="5" spans="1:207" ht="48.75" customHeight="1" thickBot="1">
      <c r="A5" s="195"/>
      <c r="B5" s="385"/>
      <c r="C5" s="386"/>
      <c r="D5" s="386"/>
      <c r="E5" s="386"/>
      <c r="F5" s="386"/>
      <c r="G5" s="386"/>
      <c r="H5" s="386"/>
      <c r="I5" s="386"/>
      <c r="J5" s="386"/>
      <c r="K5" s="386"/>
      <c r="L5" s="386"/>
      <c r="M5" s="386"/>
      <c r="N5" s="386"/>
      <c r="O5" s="386"/>
      <c r="P5" s="386"/>
      <c r="Q5" s="386"/>
      <c r="R5" s="386"/>
      <c r="S5" s="386"/>
      <c r="T5" s="386"/>
      <c r="U5" s="387"/>
      <c r="V5" s="12"/>
    </row>
    <row r="6" spans="1:207" ht="16.5" customHeight="1" thickBot="1">
      <c r="A6" s="195"/>
      <c r="B6" s="419" t="s">
        <v>65</v>
      </c>
      <c r="C6" s="420"/>
      <c r="D6" s="420"/>
      <c r="E6" s="420"/>
      <c r="F6" s="421"/>
      <c r="G6" s="421"/>
      <c r="H6" s="421"/>
      <c r="I6" s="422" t="s">
        <v>66</v>
      </c>
      <c r="J6" s="423"/>
      <c r="K6" s="423"/>
      <c r="L6" s="147"/>
      <c r="M6" s="410" t="s">
        <v>67</v>
      </c>
      <c r="N6" s="411"/>
      <c r="O6" s="480"/>
      <c r="P6" s="480"/>
      <c r="Q6" s="480"/>
      <c r="R6" s="480"/>
      <c r="S6" s="480"/>
      <c r="T6" s="480"/>
      <c r="U6" s="481"/>
      <c r="V6" s="12"/>
    </row>
    <row r="7" spans="1:207" ht="50.25" customHeight="1">
      <c r="A7" s="195"/>
      <c r="B7" s="424" t="s">
        <v>18</v>
      </c>
      <c r="C7" s="427" t="s">
        <v>63</v>
      </c>
      <c r="D7" s="428"/>
      <c r="E7" s="429"/>
      <c r="F7" s="427" t="s">
        <v>64</v>
      </c>
      <c r="G7" s="436" t="s">
        <v>75</v>
      </c>
      <c r="H7" s="437"/>
      <c r="I7" s="438"/>
      <c r="J7" s="439" t="s">
        <v>76</v>
      </c>
      <c r="K7" s="437"/>
      <c r="L7" s="438"/>
      <c r="M7" s="436" t="s">
        <v>73</v>
      </c>
      <c r="N7" s="437"/>
      <c r="O7" s="438"/>
      <c r="P7" s="424" t="s">
        <v>26</v>
      </c>
      <c r="Q7" s="424" t="s">
        <v>20</v>
      </c>
      <c r="R7" s="424" t="s">
        <v>21</v>
      </c>
      <c r="S7" s="424" t="s">
        <v>22</v>
      </c>
      <c r="T7" s="424" t="s">
        <v>69</v>
      </c>
      <c r="U7" s="424" t="s">
        <v>70</v>
      </c>
      <c r="V7" s="12"/>
    </row>
    <row r="8" spans="1:207" ht="32.25" customHeight="1">
      <c r="A8" s="195"/>
      <c r="B8" s="425"/>
      <c r="C8" s="430"/>
      <c r="D8" s="431"/>
      <c r="E8" s="432"/>
      <c r="F8" s="430"/>
      <c r="G8" s="442" t="s">
        <v>0</v>
      </c>
      <c r="H8" s="109" t="s">
        <v>1</v>
      </c>
      <c r="I8" s="440" t="s">
        <v>3</v>
      </c>
      <c r="J8" s="442" t="s">
        <v>0</v>
      </c>
      <c r="K8" s="109" t="s">
        <v>1</v>
      </c>
      <c r="L8" s="440" t="s">
        <v>3</v>
      </c>
      <c r="M8" s="442" t="s">
        <v>0</v>
      </c>
      <c r="N8" s="444" t="s">
        <v>1</v>
      </c>
      <c r="O8" s="440" t="s">
        <v>3</v>
      </c>
      <c r="P8" s="425"/>
      <c r="Q8" s="425"/>
      <c r="R8" s="425"/>
      <c r="S8" s="425"/>
      <c r="T8" s="425"/>
      <c r="U8" s="425"/>
      <c r="V8" s="12"/>
    </row>
    <row r="9" spans="1:207" ht="16.5" customHeight="1" thickBot="1">
      <c r="A9" s="195"/>
      <c r="B9" s="426"/>
      <c r="C9" s="433"/>
      <c r="D9" s="434"/>
      <c r="E9" s="435"/>
      <c r="F9" s="433"/>
      <c r="G9" s="443"/>
      <c r="H9" s="146">
        <v>0.28000000000000003</v>
      </c>
      <c r="I9" s="441"/>
      <c r="J9" s="443"/>
      <c r="K9" s="146">
        <v>0.28000000000000003</v>
      </c>
      <c r="L9" s="441"/>
      <c r="M9" s="443"/>
      <c r="N9" s="445"/>
      <c r="O9" s="441"/>
      <c r="P9" s="426"/>
      <c r="Q9" s="426"/>
      <c r="R9" s="426"/>
      <c r="S9" s="426"/>
      <c r="T9" s="425"/>
      <c r="U9" s="425"/>
      <c r="V9" s="12"/>
    </row>
    <row r="10" spans="1:207" ht="30" customHeight="1">
      <c r="A10" s="195"/>
      <c r="B10" s="110">
        <v>1</v>
      </c>
      <c r="C10" s="446"/>
      <c r="D10" s="447"/>
      <c r="E10" s="448"/>
      <c r="F10" s="144"/>
      <c r="G10" s="148">
        <v>41500</v>
      </c>
      <c r="H10" s="498">
        <f>ROUND(G10*$H$9,0)</f>
        <v>11620</v>
      </c>
      <c r="I10" s="112">
        <f t="array" ref="I10">SUM(G10:H10)</f>
        <v>53120</v>
      </c>
      <c r="J10" s="151">
        <f>G10</f>
        <v>41500</v>
      </c>
      <c r="K10" s="498">
        <f>ROUND(J10*$K$9,0)</f>
        <v>11620</v>
      </c>
      <c r="L10" s="112">
        <f t="array" ref="L10">SUM(J10:K10)</f>
        <v>53120</v>
      </c>
      <c r="M10" s="113">
        <f t="array" ref="M10">G10-J10</f>
        <v>0</v>
      </c>
      <c r="N10" s="111">
        <f t="array" ref="N10">H10-K10</f>
        <v>0</v>
      </c>
      <c r="O10" s="112">
        <f>SUM(M10:N10)</f>
        <v>0</v>
      </c>
      <c r="P10" s="114">
        <v>0</v>
      </c>
      <c r="Q10" s="115">
        <f t="array" ref="Q10">IF(O10&gt;5000,O10*0.1,0)</f>
        <v>0</v>
      </c>
      <c r="R10" s="116">
        <f t="array" ref="R10">Q10</f>
        <v>0</v>
      </c>
      <c r="S10" s="117">
        <f t="array" ref="S10">O10-R10-P10</f>
        <v>0</v>
      </c>
      <c r="T10" s="118"/>
      <c r="U10" s="119"/>
      <c r="V10" s="102"/>
    </row>
    <row r="11" spans="1:207" ht="30" customHeight="1">
      <c r="A11" s="195"/>
      <c r="B11" s="120"/>
      <c r="C11" s="446"/>
      <c r="D11" s="447"/>
      <c r="E11" s="448"/>
      <c r="F11" s="145"/>
      <c r="G11" s="149"/>
      <c r="H11" s="499">
        <f t="shared" ref="H11:H20" si="0">ROUND(G11*$H$9,0)</f>
        <v>0</v>
      </c>
      <c r="I11" s="122">
        <f t="array" ref="I11">SUM(G11:H11)</f>
        <v>0</v>
      </c>
      <c r="J11" s="152">
        <f t="shared" ref="J11:J20" si="1">G11</f>
        <v>0</v>
      </c>
      <c r="K11" s="499">
        <f t="shared" ref="K11:K20" si="2">ROUND(J11*$K$9,0)</f>
        <v>0</v>
      </c>
      <c r="L11" s="122">
        <f t="array" ref="L11">SUM(J11:K11)</f>
        <v>0</v>
      </c>
      <c r="M11" s="123">
        <f t="array" ref="M11">G11-J11</f>
        <v>0</v>
      </c>
      <c r="N11" s="121">
        <f t="array" ref="N11">H11-K11</f>
        <v>0</v>
      </c>
      <c r="O11" s="122">
        <f t="shared" ref="O11:O20" si="3">SUM(M11:N11)</f>
        <v>0</v>
      </c>
      <c r="P11" s="124">
        <v>0</v>
      </c>
      <c r="Q11" s="125">
        <f t="array" ref="Q11">IF(O11&gt;5000,O11*0.1,0)</f>
        <v>0</v>
      </c>
      <c r="R11" s="126">
        <f t="array" ref="R11">Q11</f>
        <v>0</v>
      </c>
      <c r="S11" s="127">
        <f t="array" ref="S11">O11-R11-P11</f>
        <v>0</v>
      </c>
      <c r="T11" s="128"/>
      <c r="U11" s="129"/>
      <c r="V11" s="102"/>
    </row>
    <row r="12" spans="1:207" ht="30" customHeight="1">
      <c r="A12" s="195"/>
      <c r="B12" s="120">
        <f t="shared" ref="B12:B20" si="4">IF(G12&gt;0,B11+1,0)</f>
        <v>0</v>
      </c>
      <c r="C12" s="446"/>
      <c r="D12" s="447"/>
      <c r="E12" s="448"/>
      <c r="F12" s="145"/>
      <c r="G12" s="150"/>
      <c r="H12" s="499">
        <f t="shared" si="0"/>
        <v>0</v>
      </c>
      <c r="I12" s="130">
        <f t="array" ref="I12">SUM(G12:H12)</f>
        <v>0</v>
      </c>
      <c r="J12" s="152">
        <f t="shared" si="1"/>
        <v>0</v>
      </c>
      <c r="K12" s="499">
        <f t="shared" si="2"/>
        <v>0</v>
      </c>
      <c r="L12" s="130">
        <f t="array" ref="L12">SUM(J12:K12)</f>
        <v>0</v>
      </c>
      <c r="M12" s="131">
        <f t="array" ref="M12">G12-J12</f>
        <v>0</v>
      </c>
      <c r="N12" s="132">
        <f t="array" ref="N12">H12-K12</f>
        <v>0</v>
      </c>
      <c r="O12" s="130">
        <f t="shared" si="3"/>
        <v>0</v>
      </c>
      <c r="P12" s="133">
        <v>0</v>
      </c>
      <c r="Q12" s="125">
        <f t="array" ref="Q12">IF(O12&gt;5000,O12*0.1,0)</f>
        <v>0</v>
      </c>
      <c r="R12" s="134">
        <f t="array" ref="R12">Q12</f>
        <v>0</v>
      </c>
      <c r="S12" s="135">
        <f t="array" ref="S12">O12-R12-P12</f>
        <v>0</v>
      </c>
      <c r="T12" s="128"/>
      <c r="U12" s="129"/>
      <c r="V12" s="53"/>
    </row>
    <row r="13" spans="1:207" ht="30" customHeight="1">
      <c r="A13" s="195"/>
      <c r="B13" s="120">
        <f t="shared" si="4"/>
        <v>0</v>
      </c>
      <c r="C13" s="446"/>
      <c r="D13" s="447"/>
      <c r="E13" s="448"/>
      <c r="F13" s="145"/>
      <c r="G13" s="150"/>
      <c r="H13" s="499">
        <f t="shared" si="0"/>
        <v>0</v>
      </c>
      <c r="I13" s="130">
        <f t="array" ref="I13">SUM(G13:H13)</f>
        <v>0</v>
      </c>
      <c r="J13" s="152">
        <f t="shared" si="1"/>
        <v>0</v>
      </c>
      <c r="K13" s="499">
        <f t="shared" si="2"/>
        <v>0</v>
      </c>
      <c r="L13" s="130">
        <f t="array" ref="L13">SUM(J13:K13)</f>
        <v>0</v>
      </c>
      <c r="M13" s="131">
        <f t="array" ref="M13">G13-J13</f>
        <v>0</v>
      </c>
      <c r="N13" s="132">
        <f t="array" ref="N13">H13-K13</f>
        <v>0</v>
      </c>
      <c r="O13" s="130">
        <f t="shared" si="3"/>
        <v>0</v>
      </c>
      <c r="P13" s="133">
        <v>0</v>
      </c>
      <c r="Q13" s="125">
        <f t="array" ref="Q13">IF(O13&gt;5000,O13*0.1,0)</f>
        <v>0</v>
      </c>
      <c r="R13" s="134">
        <f t="array" ref="R13">Q13</f>
        <v>0</v>
      </c>
      <c r="S13" s="135">
        <f t="array" ref="S13">O13-R13-P13</f>
        <v>0</v>
      </c>
      <c r="T13" s="128"/>
      <c r="U13" s="129"/>
      <c r="V13" s="53"/>
    </row>
    <row r="14" spans="1:207" ht="30" customHeight="1">
      <c r="A14" s="195"/>
      <c r="B14" s="120">
        <f t="shared" si="4"/>
        <v>0</v>
      </c>
      <c r="C14" s="446"/>
      <c r="D14" s="447"/>
      <c r="E14" s="448"/>
      <c r="F14" s="145"/>
      <c r="G14" s="150"/>
      <c r="H14" s="499">
        <f t="shared" si="0"/>
        <v>0</v>
      </c>
      <c r="I14" s="130">
        <f t="array" ref="I14">SUM(G14:H14)</f>
        <v>0</v>
      </c>
      <c r="J14" s="152">
        <f t="shared" si="1"/>
        <v>0</v>
      </c>
      <c r="K14" s="499">
        <f t="shared" si="2"/>
        <v>0</v>
      </c>
      <c r="L14" s="130">
        <f t="array" ref="L14">SUM(J14:K14)</f>
        <v>0</v>
      </c>
      <c r="M14" s="131">
        <f t="array" ref="M14">G14-J14</f>
        <v>0</v>
      </c>
      <c r="N14" s="132">
        <f t="array" ref="N14">H14-K14</f>
        <v>0</v>
      </c>
      <c r="O14" s="130">
        <f t="shared" si="3"/>
        <v>0</v>
      </c>
      <c r="P14" s="133">
        <v>0</v>
      </c>
      <c r="Q14" s="125">
        <f t="array" ref="Q14">IF(O14&gt;5000,O14*0.1,0)</f>
        <v>0</v>
      </c>
      <c r="R14" s="134">
        <f t="array" ref="R14">Q14</f>
        <v>0</v>
      </c>
      <c r="S14" s="135">
        <f t="array" ref="S14">O14-R14-P14</f>
        <v>0</v>
      </c>
      <c r="T14" s="128"/>
      <c r="U14" s="129"/>
      <c r="V14" s="53"/>
      <c r="GY14" s="78"/>
    </row>
    <row r="15" spans="1:207" ht="30" customHeight="1">
      <c r="A15" s="195"/>
      <c r="B15" s="120">
        <f t="shared" si="4"/>
        <v>0</v>
      </c>
      <c r="C15" s="446"/>
      <c r="D15" s="447"/>
      <c r="E15" s="448"/>
      <c r="F15" s="145"/>
      <c r="G15" s="150"/>
      <c r="H15" s="499">
        <f t="shared" si="0"/>
        <v>0</v>
      </c>
      <c r="I15" s="130">
        <f t="array" ref="I15">SUM(G15:H15)</f>
        <v>0</v>
      </c>
      <c r="J15" s="152">
        <f t="shared" si="1"/>
        <v>0</v>
      </c>
      <c r="K15" s="499">
        <f t="shared" si="2"/>
        <v>0</v>
      </c>
      <c r="L15" s="130">
        <f t="array" ref="L15">SUM(J15:K15)</f>
        <v>0</v>
      </c>
      <c r="M15" s="131">
        <f t="array" ref="M15">G15-J15</f>
        <v>0</v>
      </c>
      <c r="N15" s="132">
        <f t="array" ref="N15">H15-K15</f>
        <v>0</v>
      </c>
      <c r="O15" s="130">
        <f t="shared" si="3"/>
        <v>0</v>
      </c>
      <c r="P15" s="133">
        <v>0</v>
      </c>
      <c r="Q15" s="125">
        <f t="array" ref="Q15">IF(O15&gt;5000,O15*0.1,0)</f>
        <v>0</v>
      </c>
      <c r="R15" s="134">
        <f t="array" ref="R15">Q15</f>
        <v>0</v>
      </c>
      <c r="S15" s="135">
        <f t="array" ref="S15">O15-R15-P15</f>
        <v>0</v>
      </c>
      <c r="T15" s="128"/>
      <c r="U15" s="129"/>
      <c r="V15" s="53"/>
    </row>
    <row r="16" spans="1:207" ht="30" customHeight="1">
      <c r="A16" s="195"/>
      <c r="B16" s="120">
        <f t="shared" si="4"/>
        <v>0</v>
      </c>
      <c r="C16" s="446"/>
      <c r="D16" s="447"/>
      <c r="E16" s="448"/>
      <c r="F16" s="145"/>
      <c r="G16" s="150"/>
      <c r="H16" s="499">
        <f t="shared" si="0"/>
        <v>0</v>
      </c>
      <c r="I16" s="130">
        <f t="array" ref="I16">SUM(G16:H16)</f>
        <v>0</v>
      </c>
      <c r="J16" s="152">
        <f t="shared" si="1"/>
        <v>0</v>
      </c>
      <c r="K16" s="499">
        <f t="shared" si="2"/>
        <v>0</v>
      </c>
      <c r="L16" s="130">
        <f t="array" ref="L16">SUM(J16:K16)</f>
        <v>0</v>
      </c>
      <c r="M16" s="131">
        <f t="array" ref="M16">G16-J16</f>
        <v>0</v>
      </c>
      <c r="N16" s="132">
        <f t="array" ref="N16">H16-K16</f>
        <v>0</v>
      </c>
      <c r="O16" s="130">
        <f t="shared" si="3"/>
        <v>0</v>
      </c>
      <c r="P16" s="133">
        <v>0</v>
      </c>
      <c r="Q16" s="125">
        <f t="array" ref="Q16">IF(O16&gt;5000,O16*0.1,0)</f>
        <v>0</v>
      </c>
      <c r="R16" s="134">
        <f t="array" ref="R16">Q16</f>
        <v>0</v>
      </c>
      <c r="S16" s="135">
        <f t="array" ref="S16">O16-R16-P16</f>
        <v>0</v>
      </c>
      <c r="T16" s="128"/>
      <c r="U16" s="129"/>
      <c r="V16" s="53"/>
    </row>
    <row r="17" spans="1:22" ht="30" customHeight="1">
      <c r="A17" s="195"/>
      <c r="B17" s="120">
        <f t="shared" si="4"/>
        <v>0</v>
      </c>
      <c r="C17" s="446"/>
      <c r="D17" s="447"/>
      <c r="E17" s="448"/>
      <c r="F17" s="145"/>
      <c r="G17" s="150"/>
      <c r="H17" s="499">
        <f t="shared" si="0"/>
        <v>0</v>
      </c>
      <c r="I17" s="130">
        <f t="array" ref="I17">SUM(G17:H17)</f>
        <v>0</v>
      </c>
      <c r="J17" s="152">
        <f t="shared" si="1"/>
        <v>0</v>
      </c>
      <c r="K17" s="499">
        <f t="shared" si="2"/>
        <v>0</v>
      </c>
      <c r="L17" s="130">
        <f t="array" ref="L17">SUM(J17:K17)</f>
        <v>0</v>
      </c>
      <c r="M17" s="131">
        <f t="array" ref="M17">G17-J17</f>
        <v>0</v>
      </c>
      <c r="N17" s="132">
        <f t="array" ref="N17">H17-K17</f>
        <v>0</v>
      </c>
      <c r="O17" s="130">
        <f t="shared" si="3"/>
        <v>0</v>
      </c>
      <c r="P17" s="133">
        <v>0</v>
      </c>
      <c r="Q17" s="125">
        <f t="array" ref="Q17">IF(O17&gt;5000,O17*0.1,0)</f>
        <v>0</v>
      </c>
      <c r="R17" s="134">
        <f t="array" ref="R17">Q17</f>
        <v>0</v>
      </c>
      <c r="S17" s="135">
        <f t="array" ref="S17">O17-R17-P17</f>
        <v>0</v>
      </c>
      <c r="T17" s="128"/>
      <c r="U17" s="129"/>
      <c r="V17" s="53"/>
    </row>
    <row r="18" spans="1:22" ht="30" customHeight="1">
      <c r="A18" s="195"/>
      <c r="B18" s="120">
        <f t="shared" si="4"/>
        <v>0</v>
      </c>
      <c r="C18" s="446"/>
      <c r="D18" s="447"/>
      <c r="E18" s="448"/>
      <c r="F18" s="145"/>
      <c r="G18" s="150"/>
      <c r="H18" s="499">
        <f t="shared" si="0"/>
        <v>0</v>
      </c>
      <c r="I18" s="130">
        <f t="array" ref="I18">SUM(G18:H18)</f>
        <v>0</v>
      </c>
      <c r="J18" s="152">
        <f t="shared" si="1"/>
        <v>0</v>
      </c>
      <c r="K18" s="499">
        <f t="shared" si="2"/>
        <v>0</v>
      </c>
      <c r="L18" s="130">
        <f t="array" ref="L18">SUM(J18:K18)</f>
        <v>0</v>
      </c>
      <c r="M18" s="131">
        <f t="array" ref="M18">G18-J18</f>
        <v>0</v>
      </c>
      <c r="N18" s="132">
        <f t="array" ref="N18">H18-K18</f>
        <v>0</v>
      </c>
      <c r="O18" s="130">
        <f t="shared" si="3"/>
        <v>0</v>
      </c>
      <c r="P18" s="133">
        <v>0</v>
      </c>
      <c r="Q18" s="125">
        <f t="array" ref="Q18">IF(O18&gt;5000,O18*0.1,0)</f>
        <v>0</v>
      </c>
      <c r="R18" s="134">
        <f t="array" ref="R18">Q18</f>
        <v>0</v>
      </c>
      <c r="S18" s="135">
        <f t="array" ref="S18">O18-R18-P18</f>
        <v>0</v>
      </c>
      <c r="T18" s="128"/>
      <c r="U18" s="129"/>
      <c r="V18" s="53"/>
    </row>
    <row r="19" spans="1:22" ht="30" customHeight="1">
      <c r="A19" s="195"/>
      <c r="B19" s="120">
        <f t="shared" si="4"/>
        <v>0</v>
      </c>
      <c r="C19" s="446"/>
      <c r="D19" s="447"/>
      <c r="E19" s="448"/>
      <c r="F19" s="145"/>
      <c r="G19" s="150"/>
      <c r="H19" s="499">
        <f t="shared" si="0"/>
        <v>0</v>
      </c>
      <c r="I19" s="130">
        <f t="array" ref="I19">SUM(G19:H19)</f>
        <v>0</v>
      </c>
      <c r="J19" s="152">
        <f t="shared" si="1"/>
        <v>0</v>
      </c>
      <c r="K19" s="499">
        <f t="shared" si="2"/>
        <v>0</v>
      </c>
      <c r="L19" s="130">
        <f t="array" ref="L19">SUM(J19:K19)</f>
        <v>0</v>
      </c>
      <c r="M19" s="131">
        <f t="array" ref="M19">G19-J19</f>
        <v>0</v>
      </c>
      <c r="N19" s="132">
        <f t="array" ref="N19">H19-K19</f>
        <v>0</v>
      </c>
      <c r="O19" s="130">
        <f t="shared" si="3"/>
        <v>0</v>
      </c>
      <c r="P19" s="133">
        <v>0</v>
      </c>
      <c r="Q19" s="125">
        <f t="array" ref="Q19">IF(O19&gt;5000,O19*0.1,0)</f>
        <v>0</v>
      </c>
      <c r="R19" s="134">
        <f t="array" ref="R19">Q19</f>
        <v>0</v>
      </c>
      <c r="S19" s="135">
        <f t="array" ref="S19">O19-R19-P19</f>
        <v>0</v>
      </c>
      <c r="T19" s="128"/>
      <c r="U19" s="129"/>
      <c r="V19" s="53"/>
    </row>
    <row r="20" spans="1:22" ht="30" customHeight="1" thickBot="1">
      <c r="A20" s="195"/>
      <c r="B20" s="120">
        <f t="shared" si="4"/>
        <v>0</v>
      </c>
      <c r="C20" s="446"/>
      <c r="D20" s="447"/>
      <c r="E20" s="448"/>
      <c r="F20" s="145"/>
      <c r="G20" s="150"/>
      <c r="H20" s="499">
        <f t="shared" si="0"/>
        <v>0</v>
      </c>
      <c r="I20" s="130">
        <f t="array" ref="I20">SUM(G20:H20)</f>
        <v>0</v>
      </c>
      <c r="J20" s="152">
        <f t="shared" si="1"/>
        <v>0</v>
      </c>
      <c r="K20" s="499">
        <f t="shared" si="2"/>
        <v>0</v>
      </c>
      <c r="L20" s="130">
        <f t="array" ref="L20">SUM(J20:K20)</f>
        <v>0</v>
      </c>
      <c r="M20" s="131">
        <f t="array" ref="M20">G20-J20</f>
        <v>0</v>
      </c>
      <c r="N20" s="132">
        <f t="array" ref="N20">H20-K20</f>
        <v>0</v>
      </c>
      <c r="O20" s="130">
        <f t="shared" si="3"/>
        <v>0</v>
      </c>
      <c r="P20" s="133">
        <v>0</v>
      </c>
      <c r="Q20" s="125">
        <f t="array" ref="Q20">IF(O20&gt;5000,O20*0.1,0)</f>
        <v>0</v>
      </c>
      <c r="R20" s="134">
        <f t="array" ref="R20">Q20</f>
        <v>0</v>
      </c>
      <c r="S20" s="135">
        <f t="array" ref="S20">O20-R20-P20</f>
        <v>0</v>
      </c>
      <c r="T20" s="128"/>
      <c r="U20" s="129"/>
      <c r="V20" s="53"/>
    </row>
    <row r="21" spans="1:22" ht="58.5" customHeight="1" thickBot="1">
      <c r="A21" s="195"/>
      <c r="B21" s="451" t="s">
        <v>5</v>
      </c>
      <c r="C21" s="452"/>
      <c r="D21" s="452"/>
      <c r="E21" s="452"/>
      <c r="F21" s="452"/>
      <c r="G21" s="136">
        <f t="array" ref="G21">SUM(ROUND(G11:G20,0))</f>
        <v>0</v>
      </c>
      <c r="H21" s="137">
        <f t="array" ref="H21">SUM(ROUND(H11:H20,0))</f>
        <v>0</v>
      </c>
      <c r="I21" s="138">
        <f t="array" ref="I21">SUM(ROUND(I11:I20,0))</f>
        <v>0</v>
      </c>
      <c r="J21" s="136">
        <f t="array" ref="J21">SUM(ROUND(J10:J20,0))</f>
        <v>41500</v>
      </c>
      <c r="K21" s="137">
        <f t="array" ref="K21">SUM(ROUND(K10:K20,0))</f>
        <v>11620</v>
      </c>
      <c r="L21" s="138">
        <f t="array" ref="L21">SUM(ROUND(L10:L20,0))</f>
        <v>53120</v>
      </c>
      <c r="M21" s="136">
        <f t="array" ref="M21">SUM(ROUND(M10:M20,0))</f>
        <v>0</v>
      </c>
      <c r="N21" s="137">
        <f t="array" ref="N21">SUM(ROUND(N10:N20,0))</f>
        <v>0</v>
      </c>
      <c r="O21" s="138">
        <f t="array" ref="O21">SUM(ROUND(O10:O20,0))</f>
        <v>0</v>
      </c>
      <c r="P21" s="138">
        <f t="array" ref="P21">SUM(ROUND(P10:P20,0))</f>
        <v>0</v>
      </c>
      <c r="Q21" s="139">
        <f t="array" ref="Q21">SUM(ROUND(Q10:Q20,0))</f>
        <v>0</v>
      </c>
      <c r="R21" s="139">
        <f t="array" ref="R21">SUM(ROUND(R10:R20,0))</f>
        <v>0</v>
      </c>
      <c r="S21" s="139">
        <f t="array" ref="S21">O21-R21</f>
        <v>0</v>
      </c>
      <c r="T21" s="453"/>
      <c r="U21" s="454"/>
      <c r="V21" s="65"/>
    </row>
    <row r="22" spans="1:22" ht="24.75" customHeight="1">
      <c r="A22" s="195"/>
      <c r="B22" s="455" t="s">
        <v>13</v>
      </c>
      <c r="C22" s="456"/>
      <c r="D22" s="456"/>
      <c r="E22" s="456"/>
      <c r="F22" s="456"/>
      <c r="G22" s="456"/>
      <c r="H22" s="456"/>
      <c r="I22" s="456"/>
      <c r="J22" s="456"/>
      <c r="K22" s="456"/>
      <c r="L22" s="456"/>
      <c r="M22" s="456"/>
      <c r="N22" s="456"/>
      <c r="O22" s="457" t="s">
        <v>30</v>
      </c>
      <c r="P22" s="458"/>
      <c r="Q22" s="458"/>
      <c r="R22" s="458"/>
      <c r="S22" s="458"/>
      <c r="T22" s="458"/>
      <c r="U22" s="459"/>
      <c r="V22" s="65"/>
    </row>
    <row r="23" spans="1:22" ht="24.75" customHeight="1">
      <c r="A23" s="195"/>
      <c r="B23" s="140" t="s">
        <v>6</v>
      </c>
      <c r="C23" s="460" t="s">
        <v>17</v>
      </c>
      <c r="D23" s="461"/>
      <c r="E23" s="461"/>
      <c r="F23" s="461"/>
      <c r="G23" s="466" t="s">
        <v>10</v>
      </c>
      <c r="H23" s="466"/>
      <c r="I23" s="466"/>
      <c r="J23" s="466"/>
      <c r="K23" s="467">
        <f>M21</f>
        <v>0</v>
      </c>
      <c r="L23" s="468"/>
      <c r="M23" s="468"/>
      <c r="N23" s="468"/>
      <c r="O23" s="469" t="s">
        <v>57</v>
      </c>
      <c r="P23" s="470"/>
      <c r="Q23" s="470"/>
      <c r="R23" s="470"/>
      <c r="S23" s="470"/>
      <c r="T23" s="470"/>
      <c r="U23" s="471"/>
      <c r="V23" s="65"/>
    </row>
    <row r="24" spans="1:22" ht="24.75" customHeight="1">
      <c r="A24" s="195"/>
      <c r="B24" s="141" t="s">
        <v>7</v>
      </c>
      <c r="C24" s="462"/>
      <c r="D24" s="463"/>
      <c r="E24" s="463"/>
      <c r="F24" s="463"/>
      <c r="G24" s="466" t="s">
        <v>11</v>
      </c>
      <c r="H24" s="466"/>
      <c r="I24" s="466"/>
      <c r="J24" s="466"/>
      <c r="K24" s="467">
        <f>N21</f>
        <v>0</v>
      </c>
      <c r="L24" s="468"/>
      <c r="M24" s="468"/>
      <c r="N24" s="468"/>
      <c r="O24" s="469"/>
      <c r="P24" s="470"/>
      <c r="Q24" s="470"/>
      <c r="R24" s="470"/>
      <c r="S24" s="470"/>
      <c r="T24" s="470"/>
      <c r="U24" s="471"/>
      <c r="V24" s="65"/>
    </row>
    <row r="25" spans="1:22" ht="24.75" customHeight="1">
      <c r="A25" s="195"/>
      <c r="B25" s="142"/>
      <c r="C25" s="464"/>
      <c r="D25" s="465"/>
      <c r="E25" s="465"/>
      <c r="F25" s="465"/>
      <c r="G25" s="449" t="s">
        <v>28</v>
      </c>
      <c r="H25" s="449"/>
      <c r="I25" s="449"/>
      <c r="J25" s="449"/>
      <c r="K25" s="450">
        <f>O21</f>
        <v>0</v>
      </c>
      <c r="L25" s="450"/>
      <c r="M25" s="450"/>
      <c r="N25" s="450"/>
      <c r="O25" s="488" t="s">
        <v>39</v>
      </c>
      <c r="P25" s="489"/>
      <c r="Q25" s="489"/>
      <c r="R25" s="489"/>
      <c r="S25" s="489"/>
      <c r="T25" s="489"/>
      <c r="U25" s="490"/>
      <c r="V25" s="65"/>
    </row>
    <row r="26" spans="1:22" ht="24.75" customHeight="1">
      <c r="A26" s="195"/>
      <c r="B26" s="140" t="s">
        <v>6</v>
      </c>
      <c r="C26" s="494" t="s">
        <v>14</v>
      </c>
      <c r="D26" s="495"/>
      <c r="E26" s="495"/>
      <c r="F26" s="495"/>
      <c r="G26" s="466" t="s">
        <v>15</v>
      </c>
      <c r="H26" s="466"/>
      <c r="I26" s="466"/>
      <c r="J26" s="466"/>
      <c r="K26" s="467">
        <f>Q21</f>
        <v>0</v>
      </c>
      <c r="L26" s="468"/>
      <c r="M26" s="468"/>
      <c r="N26" s="468"/>
      <c r="O26" s="488"/>
      <c r="P26" s="489"/>
      <c r="Q26" s="489"/>
      <c r="R26" s="489"/>
      <c r="S26" s="489"/>
      <c r="T26" s="489"/>
      <c r="U26" s="490"/>
      <c r="V26" s="65"/>
    </row>
    <row r="27" spans="1:22" ht="24.75" customHeight="1">
      <c r="A27" s="195"/>
      <c r="B27" s="143"/>
      <c r="C27" s="496"/>
      <c r="D27" s="497"/>
      <c r="E27" s="497"/>
      <c r="F27" s="497"/>
      <c r="G27" s="449" t="s">
        <v>29</v>
      </c>
      <c r="H27" s="449"/>
      <c r="I27" s="449"/>
      <c r="J27" s="449"/>
      <c r="K27" s="450">
        <f>R21</f>
        <v>0</v>
      </c>
      <c r="L27" s="482"/>
      <c r="M27" s="482"/>
      <c r="N27" s="482"/>
      <c r="O27" s="488"/>
      <c r="P27" s="489"/>
      <c r="Q27" s="489"/>
      <c r="R27" s="489"/>
      <c r="S27" s="489"/>
      <c r="T27" s="489"/>
      <c r="U27" s="490"/>
      <c r="V27" s="65"/>
    </row>
    <row r="28" spans="1:22" ht="24.75" customHeight="1" thickBot="1">
      <c r="A28" s="195"/>
      <c r="B28" s="483" t="s">
        <v>26</v>
      </c>
      <c r="C28" s="484"/>
      <c r="D28" s="484"/>
      <c r="E28" s="484"/>
      <c r="F28" s="484"/>
      <c r="G28" s="484"/>
      <c r="H28" s="484"/>
      <c r="I28" s="484"/>
      <c r="J28" s="485"/>
      <c r="K28" s="486">
        <f>P21</f>
        <v>0</v>
      </c>
      <c r="L28" s="487"/>
      <c r="M28" s="487"/>
      <c r="N28" s="487"/>
      <c r="O28" s="488"/>
      <c r="P28" s="489"/>
      <c r="Q28" s="489"/>
      <c r="R28" s="489"/>
      <c r="S28" s="489"/>
      <c r="T28" s="489"/>
      <c r="U28" s="490"/>
      <c r="V28" s="65"/>
    </row>
    <row r="29" spans="1:22" ht="24.75" customHeight="1" thickBot="1">
      <c r="A29" s="195"/>
      <c r="B29" s="472" t="s">
        <v>16</v>
      </c>
      <c r="C29" s="473"/>
      <c r="D29" s="473"/>
      <c r="E29" s="474"/>
      <c r="F29" s="474"/>
      <c r="G29" s="474"/>
      <c r="H29" s="474"/>
      <c r="I29" s="474"/>
      <c r="J29" s="474"/>
      <c r="K29" s="475">
        <f>S21</f>
        <v>0</v>
      </c>
      <c r="L29" s="476"/>
      <c r="M29" s="476"/>
      <c r="N29" s="476"/>
      <c r="O29" s="491"/>
      <c r="P29" s="492"/>
      <c r="Q29" s="492"/>
      <c r="R29" s="492"/>
      <c r="S29" s="492"/>
      <c r="T29" s="492"/>
      <c r="U29" s="493"/>
      <c r="V29" s="65"/>
    </row>
    <row r="30" spans="1:22" ht="12.75">
      <c r="A30" s="195"/>
      <c r="B30" s="195"/>
      <c r="C30" s="195"/>
      <c r="D30" s="195"/>
      <c r="E30" s="195"/>
      <c r="F30" s="195"/>
      <c r="G30" s="195"/>
      <c r="H30" s="195"/>
      <c r="I30" s="195"/>
      <c r="J30" s="195"/>
      <c r="K30" s="195"/>
      <c r="L30" s="195"/>
      <c r="M30" s="195"/>
      <c r="N30" s="195"/>
      <c r="O30" s="195"/>
      <c r="P30" s="195"/>
      <c r="Q30" s="195"/>
      <c r="R30" s="195"/>
      <c r="S30" s="195"/>
      <c r="T30" s="195"/>
      <c r="U30" s="195"/>
      <c r="V30" s="195"/>
    </row>
    <row r="31" spans="1:22" ht="12.75" hidden="1"/>
    <row r="32" spans="1:22" ht="12.75" hidden="1"/>
    <row r="33" ht="12.75" hidden="1"/>
    <row r="34" ht="12.75" hidden="1"/>
    <row r="35" ht="12.75" hidden="1"/>
    <row r="36" ht="12.75" hidden="1"/>
    <row r="37" ht="12.75" hidden="1"/>
    <row r="38" ht="12.75" hidden="1"/>
    <row r="39" ht="12.75" hidden="1"/>
    <row r="40" ht="12.75" hidden="1"/>
    <row r="41" ht="12.75" hidden="1"/>
    <row r="42" ht="12.75" hidden="1"/>
    <row r="43" ht="12.75" hidden="1"/>
    <row r="44" ht="12.75" hidden="1"/>
    <row r="45" ht="12.75" hidden="1"/>
    <row r="46" ht="12.75" hidden="1"/>
    <row r="47" ht="12.75" hidden="1"/>
    <row r="48" ht="12.75" hidden="1"/>
    <row r="49" ht="12.75" hidden="1"/>
    <row r="50" ht="12.75" hidden="1"/>
    <row r="51" ht="12.75" hidden="1"/>
    <row r="52" ht="12.75" hidden="1"/>
    <row r="53" ht="12.75" hidden="1"/>
    <row r="54" ht="12.75" hidden="1"/>
    <row r="55" ht="12.75" hidden="1"/>
    <row r="56" ht="12.75" hidden="1"/>
    <row r="57" ht="12.75" hidden="1"/>
    <row r="58" ht="12.75" hidden="1"/>
    <row r="59" ht="12.75" hidden="1"/>
    <row r="60" ht="12.75" hidden="1"/>
    <row r="61" ht="12.75" hidden="1"/>
    <row r="62" ht="12.75" hidden="1"/>
    <row r="63" ht="12.75" hidden="1"/>
    <row r="64" ht="12.75" hidden="1"/>
    <row r="65" ht="12.75" hidden="1"/>
    <row r="66" ht="12.75" hidden="1"/>
    <row r="67" ht="12.75" hidden="1"/>
    <row r="68" ht="12.75" hidden="1"/>
    <row r="69" ht="12.75" hidden="1"/>
    <row r="70" ht="12.75" hidden="1"/>
    <row r="71" ht="12.75" hidden="1"/>
    <row r="72" ht="12.75" hidden="1"/>
    <row r="73" ht="12.75" hidden="1"/>
    <row r="74" ht="12.75" hidden="1"/>
    <row r="75" ht="12.75" hidden="1"/>
    <row r="76" ht="12.75" hidden="1"/>
    <row r="77" ht="12.75" hidden="1"/>
    <row r="78" ht="12.75" hidden="1"/>
    <row r="79" ht="12.75" hidden="1"/>
    <row r="80" ht="12.75" hidden="1"/>
    <row r="81" ht="12.75" hidden="1"/>
    <row r="82" ht="12.75" hidden="1"/>
    <row r="83" ht="12.75" hidden="1"/>
    <row r="84" ht="12.75" hidden="1"/>
    <row r="85" ht="12.75" hidden="1"/>
    <row r="86" ht="12.75" hidden="1"/>
    <row r="87" ht="12.75" hidden="1"/>
    <row r="88" ht="12.75" hidden="1"/>
    <row r="89" ht="12.75" hidden="1"/>
    <row r="90" ht="12.75" hidden="1"/>
    <row r="91" ht="12.75" hidden="1"/>
    <row r="92" ht="12.75" hidden="1"/>
    <row r="93" ht="12.75" hidden="1"/>
    <row r="94" ht="12.75" hidden="1"/>
    <row r="95" ht="12.75" hidden="1"/>
    <row r="96" ht="12.75" hidden="1"/>
    <row r="97" ht="12.75" hidden="1"/>
    <row r="98" ht="12.75" hidden="1"/>
    <row r="99" ht="12.75" hidden="1"/>
    <row r="100" ht="12.75" hidden="1"/>
    <row r="101" ht="12.75" hidden="1"/>
    <row r="102" ht="12.75" hidden="1"/>
    <row r="103" ht="12.75" hidden="1"/>
    <row r="104" ht="12.75" hidden="1"/>
    <row r="105" ht="12.75" hidden="1"/>
    <row r="106" ht="12.75" hidden="1"/>
    <row r="107" ht="12.75" hidden="1"/>
    <row r="108" ht="12.75" hidden="1"/>
    <row r="109" ht="12.75" hidden="1"/>
    <row r="110" ht="12.75" hidden="1"/>
    <row r="111" ht="12.75" hidden="1"/>
    <row r="112" ht="12.75" hidden="1"/>
    <row r="113" ht="12.75" hidden="1"/>
    <row r="114" ht="12.75" hidden="1"/>
    <row r="115" ht="12.75" hidden="1"/>
    <row r="116" ht="12.75" hidden="1"/>
    <row r="117" ht="12.75" hidden="1"/>
    <row r="118" ht="12.75" hidden="1"/>
    <row r="119" ht="12.75" hidden="1"/>
    <row r="120" ht="12.75" hidden="1"/>
    <row r="121" ht="12.75" hidden="1"/>
    <row r="122" ht="12.75" hidden="1"/>
    <row r="123" ht="12.75" hidden="1"/>
    <row r="124" ht="12.75" hidden="1"/>
    <row r="125" ht="12.75" hidden="1"/>
    <row r="126" ht="12.75" hidden="1"/>
    <row r="127" ht="12.75" hidden="1"/>
    <row r="128" ht="12.75" hidden="1"/>
    <row r="129" ht="12.75" hidden="1"/>
    <row r="130" ht="12.75" hidden="1"/>
    <row r="131" ht="12.75" hidden="1"/>
    <row r="132" ht="12.75" hidden="1"/>
    <row r="133" ht="12.75" hidden="1"/>
    <row r="134" ht="12.75" hidden="1"/>
    <row r="135" ht="12.75" hidden="1"/>
    <row r="136" ht="12.75" hidden="1"/>
    <row r="137" ht="12.75" hidden="1"/>
    <row r="138" ht="12.75" hidden="1"/>
    <row r="139" ht="12.75" hidden="1"/>
    <row r="140" ht="12.75" hidden="1"/>
    <row r="141" ht="12.75" hidden="1"/>
    <row r="142" ht="12.75" hidden="1"/>
    <row r="143" ht="12.75" hidden="1"/>
    <row r="144" ht="12.75" hidden="1"/>
    <row r="145" ht="12.75" hidden="1"/>
    <row r="146" ht="12.75" hidden="1"/>
    <row r="147" ht="12.75" hidden="1"/>
    <row r="148" ht="12.75" hidden="1"/>
    <row r="149" ht="12.75" hidden="1"/>
    <row r="150" ht="12.75" hidden="1"/>
    <row r="151" ht="12.75" hidden="1"/>
    <row r="152" ht="12.75" hidden="1"/>
    <row r="153" ht="12.75" hidden="1"/>
    <row r="154" ht="12.75" hidden="1"/>
    <row r="155" ht="12.75" hidden="1"/>
    <row r="156" ht="12.75" hidden="1"/>
    <row r="157" ht="12.75" hidden="1"/>
    <row r="158" ht="12.75" hidden="1"/>
    <row r="159" ht="12.75" hidden="1"/>
    <row r="160" ht="12.75" hidden="1"/>
    <row r="161" ht="12.75" hidden="1"/>
    <row r="162" ht="12.75" hidden="1"/>
    <row r="163" ht="12.75" hidden="1"/>
    <row r="164" ht="12.75" hidden="1"/>
    <row r="165" ht="12.75" hidden="1"/>
    <row r="166" ht="12.75" hidden="1"/>
    <row r="167" ht="12.75" hidden="1"/>
    <row r="168" ht="12.75" hidden="1"/>
    <row r="169" ht="12.75" hidden="1"/>
    <row r="170" ht="12.75" hidden="1"/>
    <row r="171" ht="12.75" hidden="1"/>
    <row r="172" ht="12.75" hidden="1"/>
    <row r="173" ht="12.75" hidden="1"/>
    <row r="174" ht="12.75" hidden="1"/>
    <row r="175" ht="12.75" hidden="1"/>
    <row r="176" ht="12.75" hidden="1"/>
    <row r="177" ht="12.75" hidden="1"/>
    <row r="178" ht="12.75" hidden="1"/>
    <row r="179" ht="12.75" hidden="1"/>
    <row r="180" ht="12.75" hidden="1"/>
    <row r="181" ht="12.75" hidden="1"/>
    <row r="182" ht="12.75" hidden="1"/>
    <row r="183" ht="12.75" hidden="1"/>
    <row r="184" ht="12.75" hidden="1"/>
    <row r="185" ht="12.75" hidden="1"/>
    <row r="186" ht="12.75" hidden="1"/>
    <row r="187" ht="12.75" hidden="1"/>
    <row r="188" ht="12.75" hidden="1"/>
    <row r="189" ht="12.75" hidden="1"/>
    <row r="190" ht="12.75" hidden="1"/>
    <row r="191" ht="12.75" customHeight="1"/>
    <row r="192" ht="12.75" customHeight="1"/>
    <row r="193" ht="12.75" customHeight="1"/>
    <row r="194" ht="12.75" customHeight="1"/>
    <row r="195" ht="12.75" customHeight="1"/>
    <row r="196" ht="12.75" customHeight="1"/>
    <row r="197" ht="12.75" customHeight="1"/>
  </sheetData>
  <sheetProtection sheet="1" objects="1" scenarios="1" formatCells="0" formatColumns="0" formatRows="0" selectLockedCells="1"/>
  <mergeCells count="65">
    <mergeCell ref="B29:J29"/>
    <mergeCell ref="K29:N29"/>
    <mergeCell ref="A30:V30"/>
    <mergeCell ref="B2:F2"/>
    <mergeCell ref="H2:U2"/>
    <mergeCell ref="O6:U6"/>
    <mergeCell ref="G27:J27"/>
    <mergeCell ref="K27:N27"/>
    <mergeCell ref="B28:J28"/>
    <mergeCell ref="K28:N28"/>
    <mergeCell ref="O25:U29"/>
    <mergeCell ref="C26:F27"/>
    <mergeCell ref="G26:J26"/>
    <mergeCell ref="K26:N26"/>
    <mergeCell ref="G24:J24"/>
    <mergeCell ref="K24:N24"/>
    <mergeCell ref="G25:J25"/>
    <mergeCell ref="K25:N25"/>
    <mergeCell ref="B21:F21"/>
    <mergeCell ref="T21:U21"/>
    <mergeCell ref="B22:N22"/>
    <mergeCell ref="O22:U22"/>
    <mergeCell ref="C23:F25"/>
    <mergeCell ref="G23:J23"/>
    <mergeCell ref="K23:N23"/>
    <mergeCell ref="O23:U24"/>
    <mergeCell ref="Q7:Q9"/>
    <mergeCell ref="R7:R9"/>
    <mergeCell ref="S7:S9"/>
    <mergeCell ref="T7:T9"/>
    <mergeCell ref="C20:E20"/>
    <mergeCell ref="C10:E10"/>
    <mergeCell ref="C11:E11"/>
    <mergeCell ref="C12:E12"/>
    <mergeCell ref="C13:E13"/>
    <mergeCell ref="C14:E14"/>
    <mergeCell ref="C15:E15"/>
    <mergeCell ref="C16:E16"/>
    <mergeCell ref="C17:E17"/>
    <mergeCell ref="C18:E18"/>
    <mergeCell ref="C19:E19"/>
    <mergeCell ref="G8:G9"/>
    <mergeCell ref="I8:I9"/>
    <mergeCell ref="J8:J9"/>
    <mergeCell ref="M7:O7"/>
    <mergeCell ref="P7:P9"/>
    <mergeCell ref="M8:M9"/>
    <mergeCell ref="N8:N9"/>
    <mergeCell ref="O8:O9"/>
    <mergeCell ref="M6:N6"/>
    <mergeCell ref="A1:A29"/>
    <mergeCell ref="B1:U1"/>
    <mergeCell ref="B3:U3"/>
    <mergeCell ref="B4:U4"/>
    <mergeCell ref="B5:U5"/>
    <mergeCell ref="B6:E6"/>
    <mergeCell ref="F6:H6"/>
    <mergeCell ref="I6:K6"/>
    <mergeCell ref="B7:B9"/>
    <mergeCell ref="C7:E9"/>
    <mergeCell ref="F7:F9"/>
    <mergeCell ref="G7:I7"/>
    <mergeCell ref="J7:L7"/>
    <mergeCell ref="L8:L9"/>
    <mergeCell ref="U7:U9"/>
  </mergeCells>
  <conditionalFormatting sqref="B10:U20">
    <cfRule type="expression" dxfId="0" priority="1">
      <formula>$B10=0</formula>
    </cfRule>
  </conditionalFormatting>
  <dataValidations count="1">
    <dataValidation type="list" allowBlank="1" showInputMessage="1" showErrorMessage="1" sqref="B2">
      <formula1>"कार्यालय:प्रधानाध्यापक,,कार्यालय:प्रधानाचार्य,,कार्यालय:"</formula1>
    </dataValidation>
  </dataValidations>
  <pageMargins left="0.36" right="0.17" top="0.18" bottom="0.18" header="0.17" footer="0.16"/>
  <pageSetup paperSize="9" scale="64"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Sallary Arrear</vt:lpstr>
      <vt:lpstr>Surrender Arrear</vt:lpstr>
      <vt:lpstr>'Sallary Arrear'!Print_Area</vt:lpstr>
      <vt:lpstr>'Surrender Arrear'!Print_Area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rajsevak.com</dc:title>
  <dc:subject>arrear sheet</dc:subject>
  <dc:creator>DELL</dc:creator>
  <cp:lastModifiedBy>DELL</cp:lastModifiedBy>
  <cp:lastPrinted>2022-04-01T10:05:10Z</cp:lastPrinted>
  <dcterms:created xsi:type="dcterms:W3CDTF">1996-10-14T18:03:28Z</dcterms:created>
  <dcterms:modified xsi:type="dcterms:W3CDTF">2022-04-01T10:11:02Z</dcterms:modified>
</cp:coreProperties>
</file>