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5"/>
  <workbookPr defaultThemeVersion="124226"/>
  <bookViews>
    <workbookView xWindow="0" yWindow="0" windowWidth="19200" windowHeight="8010" activeTab="0" tabRatio="605"/>
  </bookViews>
  <sheets>
    <sheet name="DA Arrear For 5 Employee" sheetId="1" r:id="rId1"/>
    <sheet name="DA Arrear For 10 Employee" sheetId="2" r:id="rId2"/>
    <sheet name="DA Arrear For 20 Employee " sheetId="3" r:id="rId3"/>
    <sheet name="Surender Arear" sheetId="4" r:id="rId4"/>
  </sheets>
  <definedNames>
    <definedName name="_xlnm._FilterDatabase" localSheetId="1" hidden="1">'DA Arrear For 10 Employee'!$C$7:$F$49</definedName>
    <definedName name="_xlnm._FilterDatabase" localSheetId="2" hidden="1">'DA Arrear For 20 Employee '!$C$7:$F$79</definedName>
    <definedName name="_xlnm._FilterDatabase" localSheetId="0" hidden="1">'DA Arrear For 5 Employee'!$C$7:$F$34</definedName>
    <definedName name="_xlnm._FilterDatabase" localSheetId="3" hidden="1">'Surender Arear'!$C$7:$F$24</definedName>
    <definedName name="_xlnm.Print_Area" localSheetId="1">'DA Arrear For 10 Employee'!$C$3:$Y$49</definedName>
    <definedName name="_xlnm.Print_Area" localSheetId="2">'DA Arrear For 20 Employee '!$C$3:$Y$79</definedName>
    <definedName name="_xlnm.Print_Area" localSheetId="0">'DA Arrear For 5 Employee'!$C$3:$Y$34</definedName>
    <definedName name="_xlnm.Print_Area" localSheetId="3">'Surender Arear'!$C$3:$Y$24</definedName>
    <definedName name="_xlnm.Print_Titles" localSheetId="1">'DA Arrear For 10 Employee'!$7:$9</definedName>
    <definedName name="_xlnm.Print_Titles" localSheetId="2">'DA Arrear For 20 Employee '!$7:$9</definedName>
    <definedName name="_xlnm.Print_Titles" localSheetId="0">'DA Arrear For 5 Employee'!$7:$9</definedName>
    <definedName name="_xlnm.Print_Titles" localSheetId="3">'Surender Arear'!$7:$9</definedName>
  </definedNames>
</workbook>
</file>

<file path=xl/sharedStrings.xml><?xml version="1.0" encoding="utf-8"?>
<sst xmlns="http://schemas.openxmlformats.org/spreadsheetml/2006/main" uniqueCount="71" count="71">
  <si>
    <t>BASIC</t>
  </si>
  <si>
    <t>DA</t>
  </si>
  <si>
    <t>TOTAL</t>
  </si>
  <si>
    <t>Total</t>
  </si>
  <si>
    <t>1-</t>
  </si>
  <si>
    <t>2-</t>
  </si>
  <si>
    <t>3-</t>
  </si>
  <si>
    <t>Basic</t>
  </si>
  <si>
    <t>D.A.</t>
  </si>
  <si>
    <t>Total Allowances And Deuctions Summry</t>
  </si>
  <si>
    <t>Deductions</t>
  </si>
  <si>
    <t>NET AMOUNT TO BE PAY</t>
  </si>
  <si>
    <t>Allowances (Difference)</t>
  </si>
  <si>
    <t>S. N0.</t>
  </si>
  <si>
    <t>TOTAL DED.</t>
  </si>
  <si>
    <t>NET AMOUNT CASH PAYMENT (ARREAR)</t>
  </si>
  <si>
    <t>Total Allowances</t>
  </si>
  <si>
    <t>Total Deductions</t>
  </si>
  <si>
    <t>Amount in words :-</t>
  </si>
  <si>
    <t>हस्ताक्षर डीडीओ मय मुहर</t>
  </si>
  <si>
    <t>NPS</t>
  </si>
  <si>
    <r>
      <rPr>
        <b/>
        <sz val="18"/>
        <rFont val="Imprint MT Shadow"/>
      </rPr>
      <t>Prepared By:-</t>
    </r>
    <r>
      <rPr>
        <b/>
        <sz val="18"/>
        <color rgb="FFFFFF00"/>
        <rFont val="Imprint MT Shadow"/>
      </rPr>
      <t>Ummed Tarad (Teacher,GSSS Raimalwada)</t>
    </r>
    <r>
      <rPr>
        <b/>
        <sz val="18"/>
        <color rgb="FFFFFFFF"/>
        <rFont val="Imprint MT Shadow"/>
      </rPr>
      <t xml:space="preserve"> </t>
    </r>
    <r>
      <rPr>
        <b/>
        <sz val="18"/>
        <color rgb="FF0070C0"/>
        <rFont val="Imprint MT Shadow"/>
      </rPr>
      <t>Mob.No.-9166973141</t>
    </r>
    <r>
      <rPr>
        <b/>
        <sz val="18"/>
        <color rgb="FFFFFFFF"/>
        <rFont val="Imprint MT Shadow"/>
      </rPr>
      <t xml:space="preserve"> </t>
    </r>
    <r>
      <rPr>
        <b/>
        <sz val="18"/>
        <color rgb="FFFFFF00"/>
        <rFont val="Imprint MT Shadow"/>
      </rPr>
      <t>Email Add.-ummedtrdedu@gmail.com</t>
    </r>
  </si>
  <si>
    <t>…………………………………………………………….. …………………………………………………………</t>
  </si>
  <si>
    <t>Employee Name</t>
  </si>
  <si>
    <t>Post</t>
  </si>
  <si>
    <t>Budget Head:-</t>
  </si>
  <si>
    <t>Bill Date:-</t>
  </si>
  <si>
    <t>GPF-2004</t>
  </si>
  <si>
    <t>After Revise DA</t>
  </si>
  <si>
    <t>Before Revise DA</t>
  </si>
  <si>
    <t>Difference</t>
  </si>
  <si>
    <t>GPF</t>
  </si>
  <si>
    <t>GPF 2004</t>
  </si>
  <si>
    <t>DA Arear</t>
  </si>
  <si>
    <t>Month</t>
  </si>
  <si>
    <t>Sr. Teacher</t>
  </si>
  <si>
    <t>2202-02-109-01-00</t>
  </si>
  <si>
    <t>BHARA RAM</t>
  </si>
  <si>
    <t>CHETAN RAM</t>
  </si>
  <si>
    <t>GOVT. SR. SEC. SCHOOL…………………………………</t>
  </si>
  <si>
    <t>Bill/Ref. Number:-</t>
  </si>
  <si>
    <t xml:space="preserve">    वित्त विभाग राजस्थान सरकार के आदेशांक-F.6(3) FD (Rules)/2017/ Jaipur, दिनांक-30-03-2022 के अनुसरण में स्थानीय कार्यालय के अधीनस्थ नियमित कार्मिकों का जनवरी, 2022 से महंगाई भत्ता 31% से बढ़ाकर 34%  किया जाकर जनवरी, 2022 से मार्च, 2022  तक नियमानुसार 3%  के रूप में महंगाई भत्ता एरियर निम्नानुसार गणना कर सम्बंधित खातों में आहरित करने कि स्वीकृति एतद द्वारा दी जाती है l</t>
  </si>
  <si>
    <t>OFFICE:  PRINCIPAL</t>
  </si>
  <si>
    <t xml:space="preserve">,   </t>
  </si>
  <si>
    <t>TV NUMBER</t>
  </si>
  <si>
    <t>TV DATE</t>
  </si>
  <si>
    <t>Jan,22</t>
  </si>
  <si>
    <t>Feb,22</t>
  </si>
  <si>
    <t>March,22</t>
  </si>
  <si>
    <t>Employee Cat. (After-04, Before-04)</t>
  </si>
  <si>
    <t>After-2004</t>
  </si>
  <si>
    <t>Before-2004</t>
  </si>
  <si>
    <t>NPS DEDUCTION</t>
  </si>
  <si>
    <t>NO</t>
  </si>
  <si>
    <t>DA AREAR</t>
  </si>
  <si>
    <t xml:space="preserve">    वित्त विभाग राजस्थान सरकार के आदेशांक-F.6(3) FD (Rules)/2017/ Jaipur, दिनांक-30-03-2022 के अनुसरण में स्थानीय कार्यालय के अधीनस्थ नियमित कार्मिकों का जनवरी, 2022 से महंगाई भत्ता 31% से बढ़ाकर 34%  किया जाने के क्रम में निम्न विवरणानुसार उपार्जित अवकाश के नकद भुगतान का अंतर एरियर निम्नानुसार गणना कर सम्बंधित खातों में आहरित करने कि स्वीकृति एतद द्वारा दी जाती है l</t>
  </si>
  <si>
    <t>Surrender Month</t>
  </si>
  <si>
    <t>SURRENDER AREAR</t>
  </si>
  <si>
    <t>Employee Basic Pay</t>
  </si>
  <si>
    <t>t</t>
  </si>
  <si>
    <t>g</t>
  </si>
  <si>
    <t>h</t>
  </si>
  <si>
    <t xml:space="preserve">ram
</t>
  </si>
  <si>
    <t>har</t>
  </si>
  <si>
    <t>r</t>
  </si>
  <si>
    <t>y</t>
  </si>
  <si>
    <t>i</t>
  </si>
  <si>
    <t xml:space="preserve">g
</t>
  </si>
  <si>
    <t>haja</t>
  </si>
  <si>
    <t>gaja</t>
  </si>
  <si>
    <t>gaha</t>
  </si>
</sst>
</file>

<file path=xl/styles.xml><?xml version="1.0" encoding="utf-8"?>
<styleSheet xmlns="http://schemas.openxmlformats.org/spreadsheetml/2006/main">
  <numFmts count="8">
    <numFmt numFmtId="0" formatCode="General"/>
    <numFmt numFmtId="164" formatCode="[$-409]d/mmm/yyyy;@"/>
    <numFmt numFmtId="165" formatCode="[$-F800]dddd\,\ mmmm\ dd\,\ yyyy"/>
    <numFmt numFmtId="9" formatCode="0%"/>
    <numFmt numFmtId="17" formatCode="mmm-yy"/>
    <numFmt numFmtId="1" formatCode="0"/>
    <numFmt numFmtId="14" formatCode="m/d/yyyy"/>
    <numFmt numFmtId="49" formatCode="@"/>
  </numFmts>
  <fonts count="27">
    <font>
      <name val="Arial"/>
      <sz val="10"/>
    </font>
    <font>
      <name val="Arial"/>
      <sz val="10"/>
    </font>
    <font>
      <name val="Imprint MT Shadow"/>
      <b/>
      <sz val="18"/>
      <color rgb="FFFFFFFF"/>
    </font>
    <font>
      <name val="Cambria"/>
      <b/>
      <sz val="14"/>
      <color rgb="FFFF0000"/>
    </font>
    <font>
      <name val="Cambria"/>
      <b/>
      <sz val="20"/>
      <color rgb="FFFF0000"/>
    </font>
    <font>
      <name val="Cambria"/>
      <b/>
      <sz val="20"/>
      <color rgb="FF000000"/>
    </font>
    <font>
      <name val="Cambria"/>
      <b/>
      <sz val="20"/>
      <color rgb="FF000000"/>
    </font>
    <font>
      <name val="Cambria"/>
      <b/>
      <i/>
      <u/>
      <sz val="14"/>
      <color rgb="FF000000"/>
    </font>
    <font>
      <name val="Cambria"/>
      <sz val="12"/>
      <color rgb="FF000000"/>
    </font>
    <font>
      <name val="Arial"/>
      <sz val="16"/>
    </font>
    <font>
      <name val="Cambria"/>
      <b/>
      <sz val="16"/>
    </font>
    <font>
      <name val="Arial"/>
      <b/>
      <sz val="16"/>
    </font>
    <font>
      <name val="Calibri"/>
      <b/>
      <sz val="14"/>
    </font>
    <font>
      <name val="Cambria"/>
      <b/>
      <sz val="14"/>
    </font>
    <font>
      <name val="Calibri"/>
      <b/>
      <sz val="10"/>
    </font>
    <font>
      <name val="Arial"/>
      <sz val="10"/>
    </font>
    <font>
      <name val="Arial"/>
      <sz val="11"/>
    </font>
    <font>
      <name val="Calibri"/>
      <sz val="16"/>
    </font>
    <font>
      <name val="Calibri"/>
      <sz val="11"/>
    </font>
    <font>
      <name val="Calibri"/>
      <b/>
      <sz val="11"/>
    </font>
    <font>
      <name val="Cambria"/>
      <b/>
      <sz val="11"/>
      <color rgb="FFC00000"/>
    </font>
    <font>
      <name val="Calibri"/>
      <b/>
      <sz val="12"/>
    </font>
    <font>
      <name val="Cambria"/>
      <b/>
      <sz val="16"/>
      <color rgb="FFC00000"/>
    </font>
    <font>
      <name val="Cambria"/>
      <sz val="14"/>
    </font>
    <font>
      <name val="Cambria"/>
      <b/>
      <sz val="18"/>
    </font>
    <font>
      <name val="Arial"/>
      <sz val="14"/>
    </font>
    <font>
      <name val="Calibri"/>
      <b/>
      <sz val="20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8D8D8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5">
    <xf numFmtId="0" fontId="0" fillId="0" borderId="0" xfId="0">
      <alignment vertical="center"/>
    </xf>
    <xf numFmtId="0" fontId="1" fillId="0" borderId="0" xfId="0" applyFont="1" applyAlignment="1">
      <alignment vertical="bottom"/>
      <protection locked="1" hidden="1"/>
    </xf>
    <xf numFmtId="0" fontId="1" fillId="2" borderId="0" xfId="0" applyFont="1" applyFill="1" applyAlignment="1">
      <alignment horizontal="center" vertical="bottom"/>
      <protection locked="1" hidden="1"/>
    </xf>
    <xf numFmtId="0" fontId="2" fillId="2" borderId="0" xfId="0" applyFont="1" applyFill="1" applyBorder="1" applyAlignment="1">
      <alignment horizontal="center" vertical="center"/>
      <protection locked="1" hidden="1"/>
    </xf>
    <xf numFmtId="0" fontId="1" fillId="2" borderId="0" xfId="0" applyFont="1" applyFill="1" applyAlignment="1">
      <alignment vertical="bottom"/>
      <protection locked="1" hidden="1"/>
    </xf>
    <xf numFmtId="0" fontId="3" fillId="3" borderId="1" xfId="0" applyFont="1" applyFill="1" applyBorder="1" applyAlignment="1">
      <alignment horizontal="center" vertical="center"/>
      <protection locked="0" hidden="1"/>
    </xf>
    <xf numFmtId="0" fontId="3" fillId="3" borderId="2" xfId="0" applyFont="1" applyFill="1" applyBorder="1" applyAlignment="1">
      <alignment horizontal="center" vertical="center"/>
      <protection locked="0" hidden="1"/>
    </xf>
    <xf numFmtId="0" fontId="4" fillId="3" borderId="3" xfId="0" applyFont="1" applyFill="1" applyBorder="1">
      <alignment vertical="center"/>
      <protection locked="0" hidden="1"/>
    </xf>
    <xf numFmtId="0" fontId="5" fillId="3" borderId="1" xfId="0" applyFont="1" applyFill="1" applyBorder="1" applyAlignment="1">
      <alignment horizontal="right" vertical="center"/>
      <protection locked="0" hidden="1"/>
    </xf>
    <xf numFmtId="0" fontId="5" fillId="3" borderId="2" xfId="0" applyFont="1" applyFill="1" applyBorder="1" applyAlignment="1">
      <alignment horizontal="right" vertical="center"/>
      <protection locked="0" hidden="1"/>
    </xf>
    <xf numFmtId="0" fontId="6" fillId="4" borderId="2" xfId="0" applyFont="1" applyFill="1" applyBorder="1">
      <alignment vertical="center"/>
      <protection locked="1" hidden="1"/>
    </xf>
    <xf numFmtId="0" fontId="6" fillId="5" borderId="2" xfId="0" applyFont="1" applyFill="1" applyBorder="1" applyAlignment="1">
      <alignment horizontal="left" vertical="center"/>
      <protection locked="0" hidden="0"/>
    </xf>
    <xf numFmtId="0" fontId="6" fillId="5" borderId="3" xfId="0" applyFont="1" applyFill="1" applyBorder="1" applyAlignment="1">
      <alignment horizontal="left" vertical="center"/>
      <protection locked="0" hidden="0"/>
    </xf>
    <xf numFmtId="0" fontId="1" fillId="2" borderId="4" xfId="0" applyFont="1" applyFill="1" applyBorder="1" applyAlignment="1">
      <alignment vertical="bottom"/>
      <protection locked="1" hidden="1"/>
    </xf>
    <xf numFmtId="0" fontId="5" fillId="6" borderId="4" xfId="0" applyFont="1" applyFill="1" applyBorder="1" applyAlignment="1">
      <alignment horizontal="center" vertical="center"/>
      <protection locked="1" hidden="1"/>
    </xf>
    <xf numFmtId="0" fontId="5" fillId="6" borderId="0" xfId="0" applyFont="1" applyFill="1" applyBorder="1" applyAlignment="1">
      <alignment horizontal="center" vertical="center"/>
      <protection locked="1" hidden="1"/>
    </xf>
    <xf numFmtId="0" fontId="7" fillId="0" borderId="4" xfId="0" applyFont="1" applyBorder="1" applyAlignment="1">
      <alignment horizontal="center" vertical="bottom"/>
      <protection locked="1" hidden="1"/>
    </xf>
    <xf numFmtId="0" fontId="7" fillId="0" borderId="0" xfId="0" applyFont="1" applyBorder="1" applyAlignment="1">
      <alignment horizontal="center" vertical="bottom"/>
      <protection locked="1" hidden="1"/>
    </xf>
    <xf numFmtId="0" fontId="8" fillId="5" borderId="5" xfId="0" applyFont="1" applyFill="1" applyBorder="1" applyAlignment="1">
      <alignment horizontal="justify" vertical="justify" wrapText="1"/>
      <protection locked="0" hidden="0"/>
    </xf>
    <xf numFmtId="0" fontId="8" fillId="5" borderId="6" xfId="0" applyFont="1" applyFill="1" applyBorder="1" applyAlignment="1">
      <alignment horizontal="justify" vertical="justify" wrapText="1"/>
      <protection locked="0" hidden="0"/>
    </xf>
    <xf numFmtId="0" fontId="8" fillId="5" borderId="7" xfId="0" applyFont="1" applyFill="1" applyBorder="1" applyAlignment="1">
      <alignment horizontal="justify" vertical="justify" wrapText="1"/>
      <protection locked="0" hidden="0"/>
    </xf>
    <xf numFmtId="0" fontId="9" fillId="0" borderId="0" xfId="0" applyFont="1">
      <alignment vertical="center"/>
      <protection locked="1" hidden="1"/>
    </xf>
    <xf numFmtId="0" fontId="10" fillId="6" borderId="1" xfId="0" applyFont="1" applyFill="1" applyBorder="1" applyAlignment="1">
      <alignment horizontal="right" vertical="center"/>
      <protection locked="1" hidden="1"/>
    </xf>
    <xf numFmtId="0" fontId="10" fillId="6" borderId="2" xfId="0" applyFont="1" applyFill="1" applyBorder="1" applyAlignment="1">
      <alignment horizontal="right" vertical="center"/>
      <protection locked="1" hidden="1"/>
    </xf>
    <xf numFmtId="0" fontId="11" fillId="7" borderId="2" xfId="0" applyFont="1" applyFill="1" applyBorder="1" applyAlignment="1">
      <alignment horizontal="left" vertical="center"/>
      <protection locked="0" hidden="0"/>
    </xf>
    <xf numFmtId="0" fontId="11" fillId="7" borderId="3" xfId="0" applyFont="1" applyFill="1" applyBorder="1" applyAlignment="1">
      <alignment horizontal="left" vertical="center"/>
      <protection locked="0" hidden="0"/>
    </xf>
    <xf numFmtId="0" fontId="11" fillId="6" borderId="1" xfId="0" applyFont="1" applyFill="1" applyBorder="1" applyAlignment="1">
      <alignment horizontal="right" vertical="center"/>
      <protection locked="1" hidden="1"/>
    </xf>
    <xf numFmtId="0" fontId="11" fillId="6" borderId="2" xfId="0" applyFont="1" applyFill="1" applyBorder="1" applyAlignment="1">
      <alignment horizontal="right" vertical="center"/>
      <protection locked="1" hidden="1"/>
    </xf>
    <xf numFmtId="0" fontId="11" fillId="7" borderId="3" xfId="0" applyFont="1" applyFill="1" applyBorder="1" applyAlignment="1">
      <alignment horizontal="left" vertical="center"/>
      <protection locked="0" hidden="0"/>
    </xf>
    <xf numFmtId="164" fontId="10" fillId="6" borderId="1" xfId="0" applyNumberFormat="1" applyFont="1" applyFill="1" applyBorder="1" applyAlignment="1">
      <alignment horizontal="right" vertical="center"/>
      <protection locked="1" hidden="1"/>
    </xf>
    <xf numFmtId="164" fontId="10" fillId="6" borderId="2" xfId="0" applyNumberFormat="1" applyFont="1" applyFill="1" applyBorder="1" applyAlignment="1">
      <alignment horizontal="right" vertical="center"/>
      <protection locked="1" hidden="1"/>
    </xf>
    <xf numFmtId="165" fontId="10" fillId="7" borderId="2" xfId="0" applyNumberFormat="1" applyFont="1" applyFill="1" applyBorder="1" applyAlignment="1">
      <alignment horizontal="left" vertical="center"/>
      <protection locked="0" hidden="0"/>
    </xf>
    <xf numFmtId="0" fontId="9" fillId="2" borderId="4" xfId="0" applyFont="1" applyFill="1" applyBorder="1">
      <alignment vertical="center"/>
      <protection locked="1" hidden="1"/>
    </xf>
    <xf numFmtId="0" fontId="12" fillId="0" borderId="8" xfId="0" applyFont="1" applyBorder="1" applyAlignment="1">
      <alignment horizontal="center" vertical="center" wrapText="1" textRotation="90"/>
      <protection locked="1" hidden="1"/>
    </xf>
    <xf numFmtId="0" fontId="12" fillId="0" borderId="9" xfId="0" applyFont="1" applyBorder="1" applyAlignment="1">
      <alignment horizontal="center" vertical="center" wrapText="1"/>
      <protection locked="1" hidden="1"/>
    </xf>
    <xf numFmtId="0" fontId="12" fillId="0" borderId="10" xfId="0" applyFont="1" applyBorder="1" applyAlignment="1">
      <alignment horizontal="center" vertical="center" wrapText="1"/>
      <protection locked="1" hidden="1"/>
    </xf>
    <xf numFmtId="0" fontId="12" fillId="0" borderId="11" xfId="0" applyFont="1" applyBorder="1" applyAlignment="1">
      <alignment horizontal="center" vertical="center" wrapText="1"/>
      <protection locked="1" hidden="1"/>
    </xf>
    <xf numFmtId="0" fontId="12" fillId="0" borderId="8" xfId="0" applyFont="1" applyBorder="1" applyAlignment="1">
      <alignment horizontal="center" vertical="center" wrapText="1"/>
      <protection locked="1" hidden="1"/>
    </xf>
    <xf numFmtId="0" fontId="13" fillId="0" borderId="12" xfId="0" applyFont="1" applyBorder="1" applyAlignment="1">
      <alignment horizontal="center" vertical="center" wrapText="1"/>
      <protection locked="1" hidden="1"/>
    </xf>
    <xf numFmtId="0" fontId="13" fillId="0" borderId="13" xfId="0" applyFont="1" applyBorder="1" applyAlignment="1">
      <alignment horizontal="center" vertical="center" wrapText="1"/>
      <protection locked="1" hidden="1"/>
    </xf>
    <xf numFmtId="0" fontId="13" fillId="0" borderId="14" xfId="0" applyFont="1" applyBorder="1" applyAlignment="1">
      <alignment horizontal="center" vertical="center" wrapText="1"/>
      <protection locked="1" hidden="1"/>
    </xf>
    <xf numFmtId="0" fontId="13" fillId="0" borderId="15" xfId="0" applyFont="1" applyBorder="1" applyAlignment="1">
      <alignment horizontal="center" vertical="center" wrapText="1"/>
      <protection locked="1" hidden="1"/>
    </xf>
    <xf numFmtId="0" fontId="13" fillId="0" borderId="8" xfId="0" applyFont="1" applyBorder="1" applyAlignment="1">
      <alignment horizontal="center" vertical="center" wrapText="1"/>
      <protection locked="1" hidden="1"/>
    </xf>
    <xf numFmtId="0" fontId="12" fillId="0" borderId="8" xfId="0" applyFont="1" applyBorder="1" applyAlignment="1">
      <alignment horizontal="center" vertical="center" wrapText="1" textRotation="91"/>
      <protection locked="1" hidden="1"/>
    </xf>
    <xf numFmtId="0" fontId="14" fillId="0" borderId="8" xfId="0" applyFont="1" applyBorder="1" applyAlignment="1">
      <alignment horizontal="center" vertical="center" wrapText="1" textRotation="90"/>
      <protection locked="1" hidden="1"/>
    </xf>
    <xf numFmtId="0" fontId="12" fillId="0" borderId="16" xfId="0" applyFont="1" applyBorder="1" applyAlignment="1">
      <alignment horizontal="center" vertical="center" wrapText="1" textRotation="90"/>
      <protection locked="1" hidden="1"/>
    </xf>
    <xf numFmtId="0" fontId="12" fillId="0" borderId="4" xfId="0" applyFont="1" applyBorder="1" applyAlignment="1">
      <alignment horizontal="center" vertical="center" wrapText="1"/>
      <protection locked="1" hidden="1"/>
    </xf>
    <xf numFmtId="0" fontId="12" fillId="0" borderId="0" xfId="0" applyFont="1" applyBorder="1" applyAlignment="1">
      <alignment horizontal="center" vertical="center" wrapText="1"/>
      <protection locked="1" hidden="1"/>
    </xf>
    <xf numFmtId="0" fontId="12" fillId="0" borderId="17" xfId="0" applyFont="1" applyBorder="1" applyAlignment="1">
      <alignment horizontal="center" vertical="center" wrapText="1"/>
      <protection locked="1" hidden="1"/>
    </xf>
    <xf numFmtId="0" fontId="15" fillId="0" borderId="16" xfId="0" applyBorder="1">
      <alignment vertical="center"/>
      <protection locked="1" hidden="1"/>
    </xf>
    <xf numFmtId="0" fontId="12" fillId="0" borderId="16" xfId="0" applyFont="1" applyBorder="1" applyAlignment="1">
      <alignment horizontal="center" vertical="center" wrapText="1"/>
      <protection locked="1" hidden="1"/>
    </xf>
    <xf numFmtId="0" fontId="12" fillId="0" borderId="18" xfId="0" applyFont="1" applyBorder="1" applyAlignment="1">
      <alignment horizontal="center" vertical="center" textRotation="90"/>
      <protection locked="1" hidden="1"/>
    </xf>
    <xf numFmtId="0" fontId="12" fillId="0" borderId="19" xfId="0" applyFont="1" applyBorder="1" applyAlignment="1">
      <alignment horizontal="center" vertical="center" textRotation="90"/>
      <protection locked="1" hidden="1"/>
    </xf>
    <xf numFmtId="0" fontId="12" fillId="0" borderId="20" xfId="0" applyFont="1" applyBorder="1" applyAlignment="1">
      <alignment horizontal="center" vertical="center" textRotation="90"/>
      <protection locked="1" hidden="1"/>
    </xf>
    <xf numFmtId="0" fontId="12" fillId="0" borderId="19" xfId="0" applyFont="1" applyBorder="1" applyAlignment="1">
      <alignment horizontal="center" vertical="center" textRotation="90"/>
      <protection locked="1" hidden="1"/>
    </xf>
    <xf numFmtId="0" fontId="13" fillId="0" borderId="16" xfId="0" applyFont="1" applyBorder="1" applyAlignment="1">
      <alignment horizontal="center" vertical="center" wrapText="1"/>
      <protection locked="1" hidden="1"/>
    </xf>
    <xf numFmtId="0" fontId="12" fillId="0" borderId="16" xfId="0" applyFont="1" applyBorder="1" applyAlignment="1">
      <alignment horizontal="center" vertical="center" wrapText="1" textRotation="91"/>
      <protection locked="1" hidden="1"/>
    </xf>
    <xf numFmtId="0" fontId="14" fillId="0" borderId="16" xfId="0" applyFont="1" applyBorder="1" applyAlignment="1">
      <alignment horizontal="center" vertical="center" wrapText="1" textRotation="90"/>
      <protection locked="1" hidden="1"/>
    </xf>
    <xf numFmtId="0" fontId="12" fillId="0" borderId="21" xfId="0" applyFont="1" applyBorder="1" applyAlignment="1">
      <alignment horizontal="center" vertical="center" wrapText="1" textRotation="90"/>
      <protection locked="1" hidden="1"/>
    </xf>
    <xf numFmtId="0" fontId="12" fillId="0" borderId="5" xfId="0" applyFont="1" applyBorder="1" applyAlignment="1">
      <alignment horizontal="center" vertical="center" wrapText="1"/>
      <protection locked="1" hidden="1"/>
    </xf>
    <xf numFmtId="0" fontId="12" fillId="0" borderId="6" xfId="0" applyFont="1" applyBorder="1" applyAlignment="1">
      <alignment horizontal="center" vertical="center" wrapText="1"/>
      <protection locked="1" hidden="1"/>
    </xf>
    <xf numFmtId="0" fontId="12" fillId="0" borderId="7" xfId="0" applyFont="1" applyBorder="1" applyAlignment="1">
      <alignment horizontal="center" vertical="center" wrapText="1"/>
      <protection locked="1" hidden="1"/>
    </xf>
    <xf numFmtId="0" fontId="15" fillId="0" borderId="21" xfId="0" applyBorder="1">
      <alignment vertical="center"/>
      <protection locked="1" hidden="1"/>
    </xf>
    <xf numFmtId="0" fontId="12" fillId="0" borderId="22" xfId="0" applyFont="1" applyBorder="1" applyAlignment="1">
      <alignment horizontal="center" vertical="center" textRotation="90"/>
      <protection locked="1" hidden="1"/>
    </xf>
    <xf numFmtId="9" fontId="12" fillId="5" borderId="23" xfId="0" applyNumberFormat="1" applyFont="1" applyFill="1" applyBorder="1" applyAlignment="1">
      <alignment horizontal="center" vertical="center"/>
      <protection locked="0" hidden="1"/>
    </xf>
    <xf numFmtId="0" fontId="12" fillId="0" borderId="24" xfId="0" applyFont="1" applyBorder="1" applyAlignment="1">
      <alignment horizontal="center" vertical="center" textRotation="90"/>
      <protection locked="1" hidden="1"/>
    </xf>
    <xf numFmtId="0" fontId="12" fillId="0" borderId="23" xfId="0" applyFont="1" applyBorder="1" applyAlignment="1">
      <alignment horizontal="center" vertical="center" textRotation="90"/>
      <protection locked="1" hidden="1"/>
    </xf>
    <xf numFmtId="0" fontId="13" fillId="0" borderId="21" xfId="0" applyFont="1" applyBorder="1" applyAlignment="1">
      <alignment horizontal="center" vertical="center" wrapText="1"/>
      <protection locked="1" hidden="1"/>
    </xf>
    <xf numFmtId="0" fontId="12" fillId="0" borderId="21" xfId="0" applyFont="1" applyBorder="1" applyAlignment="1">
      <alignment horizontal="center" vertical="center" wrapText="1" textRotation="91"/>
      <protection locked="1" hidden="1"/>
    </xf>
    <xf numFmtId="0" fontId="12" fillId="0" borderId="21" xfId="0" applyFont="1" applyBorder="1" applyAlignment="1">
      <alignment horizontal="center" vertical="center" wrapText="1"/>
      <protection locked="1" hidden="1"/>
    </xf>
    <xf numFmtId="0" fontId="14" fillId="0" borderId="21" xfId="0" applyFont="1" applyBorder="1" applyAlignment="1">
      <alignment horizontal="center" vertical="center" wrapText="1" textRotation="90"/>
      <protection locked="1" hidden="1"/>
    </xf>
    <xf numFmtId="0" fontId="16" fillId="0" borderId="0" xfId="0" applyFont="1" applyAlignment="1">
      <alignment vertical="bottom"/>
      <protection locked="1" hidden="1"/>
    </xf>
    <xf numFmtId="0" fontId="16" fillId="0" borderId="0" xfId="0" applyFont="1">
      <alignment vertical="center"/>
      <protection locked="1" hidden="1"/>
    </xf>
    <xf numFmtId="0" fontId="1" fillId="2" borderId="17" xfId="0" applyFont="1" applyFill="1" applyBorder="1" applyAlignment="1">
      <alignment horizontal="center" vertical="bottom"/>
      <protection locked="1" hidden="1"/>
    </xf>
    <xf numFmtId="0" fontId="17" fillId="6" borderId="8" xfId="0" applyFont="1" applyFill="1" applyBorder="1" applyAlignment="1">
      <alignment horizontal="center" vertical="center"/>
      <protection locked="1" hidden="1"/>
    </xf>
    <xf numFmtId="17" fontId="17" fillId="6" borderId="9" xfId="0" applyNumberFormat="1" applyFont="1" applyFill="1" applyBorder="1" applyAlignment="1">
      <alignment horizontal="center" vertical="center"/>
      <protection locked="0" hidden="0"/>
    </xf>
    <xf numFmtId="17" fontId="17" fillId="6" borderId="10" xfId="0" applyNumberFormat="1" applyFont="1" applyFill="1" applyBorder="1" applyAlignment="1">
      <alignment horizontal="center" vertical="center"/>
      <protection locked="0" hidden="0"/>
    </xf>
    <xf numFmtId="17" fontId="17" fillId="6" borderId="11" xfId="0" applyNumberFormat="1" applyFont="1" applyFill="1" applyBorder="1" applyAlignment="1">
      <alignment horizontal="center" vertical="center"/>
      <protection locked="0" hidden="0"/>
    </xf>
    <xf numFmtId="0" fontId="17" fillId="6" borderId="8" xfId="0" applyFont="1" applyFill="1" applyBorder="1" applyAlignment="1">
      <alignment horizontal="center" vertical="center"/>
      <protection locked="0" hidden="0"/>
    </xf>
    <xf numFmtId="0" fontId="17" fillId="6" borderId="9" xfId="0" applyFont="1" applyFill="1" applyBorder="1" applyAlignment="1">
      <alignment horizontal="center" vertical="center"/>
      <protection locked="0" hidden="0"/>
    </xf>
    <xf numFmtId="0" fontId="18" fillId="6" borderId="25" xfId="0" applyFont="1" applyFill="1" applyBorder="1" applyAlignment="1">
      <alignment horizontal="center" vertical="center"/>
      <protection locked="0" hidden="0"/>
    </xf>
    <xf numFmtId="0" fontId="18" fillId="0" borderId="15" xfId="0" applyFont="1" applyBorder="1" applyAlignment="1">
      <alignment horizontal="center" vertical="center"/>
      <protection locked="0" hidden="0"/>
    </xf>
    <xf numFmtId="1" fontId="18" fillId="6" borderId="13" xfId="0" applyNumberFormat="1" applyFont="1" applyFill="1" applyBorder="1" applyAlignment="1">
      <alignment horizontal="center" vertical="center"/>
      <protection locked="0" hidden="1"/>
    </xf>
    <xf numFmtId="1" fontId="19" fillId="6" borderId="14" xfId="0" applyNumberFormat="1" applyFont="1" applyFill="1" applyBorder="1" applyAlignment="1">
      <alignment horizontal="center" vertical="center"/>
      <protection locked="1" hidden="1"/>
    </xf>
    <xf numFmtId="1" fontId="18" fillId="6" borderId="15" xfId="0" applyNumberFormat="1" applyFont="1" applyFill="1" applyBorder="1" applyAlignment="1">
      <alignment horizontal="center" vertical="center"/>
      <protection locked="0" hidden="0"/>
    </xf>
    <xf numFmtId="1" fontId="18" fillId="6" borderId="12" xfId="0" applyNumberFormat="1" applyFont="1" applyFill="1" applyBorder="1" applyAlignment="1">
      <alignment horizontal="center" vertical="center"/>
      <protection locked="1" hidden="1"/>
    </xf>
    <xf numFmtId="1" fontId="18" fillId="6" borderId="13" xfId="0" applyNumberFormat="1" applyFont="1" applyFill="1" applyBorder="1" applyAlignment="1">
      <alignment horizontal="center" vertical="center"/>
      <protection locked="1" hidden="1"/>
    </xf>
    <xf numFmtId="1" fontId="19" fillId="6" borderId="26" xfId="0" applyNumberFormat="1" applyFont="1" applyFill="1" applyBorder="1" applyAlignment="1">
      <alignment horizontal="center" vertical="center"/>
      <protection locked="0" hidden="1"/>
    </xf>
    <xf numFmtId="1" fontId="19" fillId="6" borderId="25" xfId="0" applyNumberFormat="1" applyFont="1" applyFill="1" applyBorder="1" applyAlignment="1">
      <alignment horizontal="center" vertical="center"/>
      <protection locked="0" hidden="1"/>
    </xf>
    <xf numFmtId="1" fontId="19" fillId="6" borderId="25" xfId="0" applyNumberFormat="1" applyFont="1" applyFill="1" applyBorder="1" applyAlignment="1">
      <alignment horizontal="center" vertical="center"/>
      <protection locked="1" hidden="1"/>
    </xf>
    <xf numFmtId="1" fontId="19" fillId="6" borderId="25" xfId="0" applyNumberFormat="1" applyFont="1" applyFill="1" applyBorder="1" applyAlignment="1">
      <alignment horizontal="center" vertical="center"/>
      <protection locked="0" hidden="0"/>
    </xf>
    <xf numFmtId="14" fontId="19" fillId="6" borderId="25" xfId="0" applyNumberFormat="1" applyFont="1" applyFill="1" applyBorder="1" applyAlignment="1">
      <alignment horizontal="center" vertical="center"/>
      <protection locked="0" hidden="0"/>
    </xf>
    <xf numFmtId="0" fontId="16" fillId="2" borderId="0" xfId="0" applyFont="1" applyFill="1" applyBorder="1" applyAlignment="1">
      <alignment vertical="bottom"/>
      <protection locked="1" hidden="1"/>
    </xf>
    <xf numFmtId="0" fontId="17" fillId="6" borderId="16" xfId="0" applyFont="1" applyFill="1" applyBorder="1" applyAlignment="1">
      <alignment horizontal="center" vertical="center"/>
      <protection locked="1" hidden="1"/>
    </xf>
    <xf numFmtId="17" fontId="17" fillId="6" borderId="4" xfId="0" applyNumberFormat="1" applyFont="1" applyFill="1" applyBorder="1" applyAlignment="1">
      <alignment horizontal="center" vertical="center"/>
      <protection locked="0" hidden="0"/>
    </xf>
    <xf numFmtId="17" fontId="17" fillId="6" borderId="0" xfId="0" applyNumberFormat="1" applyFont="1" applyFill="1" applyBorder="1" applyAlignment="1">
      <alignment horizontal="center" vertical="center"/>
      <protection locked="0" hidden="0"/>
    </xf>
    <xf numFmtId="17" fontId="17" fillId="6" borderId="17" xfId="0" applyNumberFormat="1" applyFont="1" applyFill="1" applyBorder="1" applyAlignment="1">
      <alignment horizontal="center" vertical="center"/>
      <protection locked="0" hidden="0"/>
    </xf>
    <xf numFmtId="0" fontId="17" fillId="6" borderId="16" xfId="0" applyFont="1" applyFill="1" applyBorder="1" applyAlignment="1">
      <alignment horizontal="center" vertical="center"/>
      <protection locked="0" hidden="0"/>
    </xf>
    <xf numFmtId="0" fontId="17" fillId="6" borderId="4" xfId="0" applyFont="1" applyFill="1" applyBorder="1" applyAlignment="1">
      <alignment horizontal="center" vertical="center"/>
      <protection locked="0" hidden="0"/>
    </xf>
    <xf numFmtId="0" fontId="18" fillId="6" borderId="27" xfId="0" applyFont="1" applyFill="1" applyBorder="1" applyAlignment="1">
      <alignment horizontal="center" vertical="center"/>
      <protection locked="0" hidden="0"/>
    </xf>
    <xf numFmtId="1" fontId="18" fillId="6" borderId="28" xfId="0" applyNumberFormat="1" applyFont="1" applyFill="1" applyBorder="1" applyAlignment="1">
      <alignment horizontal="center" vertical="center"/>
      <protection locked="0" hidden="0"/>
    </xf>
    <xf numFmtId="1" fontId="18" fillId="6" borderId="29" xfId="0" applyNumberFormat="1" applyFont="1" applyFill="1" applyBorder="1" applyAlignment="1">
      <alignment horizontal="center" vertical="center"/>
      <protection locked="0" hidden="1"/>
    </xf>
    <xf numFmtId="1" fontId="19" fillId="6" borderId="30" xfId="0" applyNumberFormat="1" applyFont="1" applyFill="1" applyBorder="1" applyAlignment="1">
      <alignment horizontal="center" vertical="center"/>
      <protection locked="1" hidden="1"/>
    </xf>
    <xf numFmtId="1" fontId="18" fillId="6" borderId="28" xfId="0" applyNumberFormat="1" applyFont="1" applyFill="1" applyBorder="1" applyAlignment="1">
      <alignment horizontal="center" vertical="center"/>
      <protection locked="0" hidden="0"/>
    </xf>
    <xf numFmtId="1" fontId="18" fillId="6" borderId="31" xfId="0" applyNumberFormat="1" applyFont="1" applyFill="1" applyBorder="1" applyAlignment="1">
      <alignment horizontal="center" vertical="center"/>
      <protection locked="1" hidden="1"/>
    </xf>
    <xf numFmtId="1" fontId="18" fillId="6" borderId="29" xfId="0" applyNumberFormat="1" applyFont="1" applyFill="1" applyBorder="1" applyAlignment="1">
      <alignment horizontal="center" vertical="center"/>
      <protection locked="1" hidden="1"/>
    </xf>
    <xf numFmtId="1" fontId="19" fillId="6" borderId="32" xfId="0" applyNumberFormat="1" applyFont="1" applyFill="1" applyBorder="1" applyAlignment="1">
      <alignment horizontal="center" vertical="center"/>
      <protection locked="0" hidden="1"/>
    </xf>
    <xf numFmtId="1" fontId="19" fillId="6" borderId="33" xfId="0" applyNumberFormat="1" applyFont="1" applyFill="1" applyBorder="1" applyAlignment="1">
      <alignment horizontal="center" vertical="center"/>
      <protection locked="0" hidden="1"/>
    </xf>
    <xf numFmtId="1" fontId="19" fillId="6" borderId="32" xfId="0" applyNumberFormat="1" applyFont="1" applyFill="1" applyBorder="1" applyAlignment="1">
      <alignment horizontal="center" vertical="center"/>
      <protection locked="1" hidden="1"/>
    </xf>
    <xf numFmtId="1" fontId="19" fillId="6" borderId="33" xfId="0" applyNumberFormat="1" applyFont="1" applyFill="1" applyBorder="1" applyAlignment="1">
      <alignment horizontal="center" vertical="center"/>
      <protection locked="1" hidden="1"/>
    </xf>
    <xf numFmtId="1" fontId="19" fillId="6" borderId="32" xfId="0" applyNumberFormat="1" applyFont="1" applyFill="1" applyBorder="1" applyAlignment="1">
      <alignment horizontal="center" vertical="center"/>
      <protection locked="0" hidden="0"/>
    </xf>
    <xf numFmtId="14" fontId="19" fillId="6" borderId="33" xfId="0" applyNumberFormat="1" applyFont="1" applyFill="1" applyBorder="1" applyAlignment="1">
      <alignment horizontal="center" vertical="center"/>
      <protection locked="0" hidden="0"/>
    </xf>
    <xf numFmtId="0" fontId="18" fillId="6" borderId="34" xfId="0" applyFont="1" applyFill="1" applyBorder="1" applyAlignment="1">
      <alignment horizontal="center" vertical="center"/>
      <protection locked="0" hidden="0"/>
    </xf>
    <xf numFmtId="1" fontId="18" fillId="6" borderId="35" xfId="0" applyNumberFormat="1" applyFont="1" applyFill="1" applyBorder="1" applyAlignment="1">
      <alignment horizontal="center" vertical="center"/>
      <protection locked="0" hidden="0"/>
    </xf>
    <xf numFmtId="1" fontId="18" fillId="6" borderId="36" xfId="0" applyNumberFormat="1" applyFont="1" applyFill="1" applyBorder="1" applyAlignment="1">
      <alignment horizontal="center" vertical="center"/>
      <protection locked="0" hidden="1"/>
    </xf>
    <xf numFmtId="1" fontId="19" fillId="6" borderId="20" xfId="0" applyNumberFormat="1" applyFont="1" applyFill="1" applyBorder="1" applyAlignment="1">
      <alignment horizontal="center" vertical="center"/>
      <protection locked="1" hidden="1"/>
    </xf>
    <xf numFmtId="1" fontId="18" fillId="6" borderId="37" xfId="0" applyNumberFormat="1" applyFont="1" applyFill="1" applyBorder="1" applyAlignment="1">
      <alignment horizontal="center" vertical="center"/>
      <protection locked="0" hidden="0"/>
    </xf>
    <xf numFmtId="1" fontId="18" fillId="6" borderId="18" xfId="0" applyNumberFormat="1" applyFont="1" applyFill="1" applyBorder="1" applyAlignment="1">
      <alignment horizontal="center" vertical="center"/>
      <protection locked="1" hidden="1"/>
    </xf>
    <xf numFmtId="1" fontId="18" fillId="6" borderId="19" xfId="0" applyNumberFormat="1" applyFont="1" applyFill="1" applyBorder="1" applyAlignment="1">
      <alignment horizontal="center" vertical="center"/>
      <protection locked="1" hidden="1"/>
    </xf>
    <xf numFmtId="1" fontId="19" fillId="6" borderId="38" xfId="0" applyNumberFormat="1" applyFont="1" applyFill="1" applyBorder="1" applyAlignment="1">
      <alignment horizontal="center" vertical="center"/>
      <protection locked="0" hidden="1"/>
    </xf>
    <xf numFmtId="1" fontId="19" fillId="6" borderId="16" xfId="0" applyNumberFormat="1" applyFont="1" applyFill="1" applyBorder="1" applyAlignment="1">
      <alignment horizontal="center" vertical="center"/>
      <protection locked="0" hidden="1"/>
    </xf>
    <xf numFmtId="1" fontId="19" fillId="6" borderId="38" xfId="0" applyNumberFormat="1" applyFont="1" applyFill="1" applyBorder="1" applyAlignment="1">
      <alignment horizontal="center" vertical="center"/>
      <protection locked="1" hidden="1"/>
    </xf>
    <xf numFmtId="1" fontId="19" fillId="6" borderId="34" xfId="0" applyNumberFormat="1" applyFont="1" applyFill="1" applyBorder="1" applyAlignment="1">
      <alignment horizontal="center" vertical="center"/>
      <protection locked="1" hidden="1"/>
    </xf>
    <xf numFmtId="1" fontId="19" fillId="6" borderId="38" xfId="0" applyNumberFormat="1" applyFont="1" applyFill="1" applyBorder="1" applyAlignment="1">
      <alignment horizontal="center" vertical="center"/>
      <protection locked="0" hidden="0"/>
    </xf>
    <xf numFmtId="14" fontId="19" fillId="6" borderId="34" xfId="0" applyNumberFormat="1" applyFont="1" applyFill="1" applyBorder="1" applyAlignment="1">
      <alignment horizontal="center" vertical="center"/>
      <protection locked="0" hidden="0"/>
    </xf>
    <xf numFmtId="0" fontId="20" fillId="2" borderId="0" xfId="0" applyFont="1" applyFill="1" applyBorder="1" applyAlignment="1">
      <alignment vertical="top" wrapText="1"/>
      <protection locked="1" hidden="1"/>
    </xf>
    <xf numFmtId="1" fontId="18" fillId="6" borderId="39" xfId="0" applyNumberFormat="1" applyFont="1" applyFill="1" applyBorder="1" applyAlignment="1">
      <alignment horizontal="center" vertical="center"/>
      <protection locked="0" hidden="0"/>
    </xf>
    <xf numFmtId="1" fontId="19" fillId="6" borderId="40" xfId="0" applyNumberFormat="1" applyFont="1" applyFill="1" applyBorder="1" applyAlignment="1">
      <alignment horizontal="center" vertical="center"/>
      <protection locked="1" hidden="1"/>
    </xf>
    <xf numFmtId="1" fontId="18" fillId="6" borderId="15" xfId="0" applyNumberFormat="1" applyFont="1" applyFill="1" applyBorder="1" applyAlignment="1">
      <alignment horizontal="center" vertical="center"/>
      <protection locked="0" hidden="0"/>
    </xf>
    <xf numFmtId="1" fontId="18" fillId="6" borderId="41" xfId="0" applyNumberFormat="1" applyFont="1" applyFill="1" applyBorder="1" applyAlignment="1">
      <alignment horizontal="center" vertical="center"/>
      <protection locked="1" hidden="1"/>
    </xf>
    <xf numFmtId="1" fontId="18" fillId="6" borderId="42" xfId="0" applyNumberFormat="1" applyFont="1" applyFill="1" applyBorder="1" applyAlignment="1">
      <alignment horizontal="center" vertical="center"/>
      <protection locked="1" hidden="1"/>
    </xf>
    <xf numFmtId="1" fontId="19" fillId="6" borderId="11" xfId="0" applyNumberFormat="1" applyFont="1" applyFill="1" applyBorder="1" applyAlignment="1">
      <alignment horizontal="center" vertical="center"/>
      <protection locked="1" hidden="1"/>
    </xf>
    <xf numFmtId="1" fontId="19" fillId="6" borderId="11" xfId="0" applyNumberFormat="1" applyFont="1" applyFill="1" applyBorder="1" applyAlignment="1">
      <alignment horizontal="center" vertical="center"/>
      <protection locked="0" hidden="0"/>
    </xf>
    <xf numFmtId="1" fontId="18" fillId="6" borderId="43" xfId="0" applyNumberFormat="1" applyFont="1" applyFill="1" applyBorder="1" applyAlignment="1">
      <alignment horizontal="center" vertical="center"/>
      <protection locked="0" hidden="0"/>
    </xf>
    <xf numFmtId="1" fontId="19" fillId="6" borderId="27" xfId="0" applyNumberFormat="1" applyFont="1" applyFill="1" applyBorder="1" applyAlignment="1">
      <alignment horizontal="center" vertical="center"/>
      <protection locked="1" hidden="1"/>
    </xf>
    <xf numFmtId="14" fontId="19" fillId="6" borderId="27" xfId="0" applyNumberFormat="1" applyFont="1" applyFill="1" applyBorder="1" applyAlignment="1">
      <alignment horizontal="center" vertical="center"/>
      <protection locked="0" hidden="0"/>
    </xf>
    <xf numFmtId="17" fontId="16" fillId="0" borderId="0" xfId="0" applyNumberFormat="1" applyFont="1" applyAlignment="1">
      <alignment vertical="bottom"/>
      <protection locked="1" hidden="1"/>
    </xf>
    <xf numFmtId="0" fontId="17" fillId="6" borderId="21" xfId="0" applyFont="1" applyFill="1" applyBorder="1" applyAlignment="1">
      <alignment horizontal="center" vertical="center"/>
      <protection locked="1" hidden="1"/>
    </xf>
    <xf numFmtId="17" fontId="17" fillId="6" borderId="5" xfId="0" applyNumberFormat="1" applyFont="1" applyFill="1" applyBorder="1" applyAlignment="1">
      <alignment horizontal="center" vertical="center"/>
      <protection locked="0" hidden="0"/>
    </xf>
    <xf numFmtId="17" fontId="17" fillId="6" borderId="6" xfId="0" applyNumberFormat="1" applyFont="1" applyFill="1" applyBorder="1" applyAlignment="1">
      <alignment horizontal="center" vertical="center"/>
      <protection locked="0" hidden="0"/>
    </xf>
    <xf numFmtId="17" fontId="17" fillId="6" borderId="7" xfId="0" applyNumberFormat="1" applyFont="1" applyFill="1" applyBorder="1" applyAlignment="1">
      <alignment horizontal="center" vertical="center"/>
      <protection locked="0" hidden="0"/>
    </xf>
    <xf numFmtId="0" fontId="17" fillId="6" borderId="21" xfId="0" applyFont="1" applyFill="1" applyBorder="1" applyAlignment="1">
      <alignment horizontal="center" vertical="center"/>
      <protection locked="0" hidden="0"/>
    </xf>
    <xf numFmtId="0" fontId="18" fillId="6" borderId="44" xfId="0" applyFont="1" applyFill="1" applyBorder="1" applyAlignment="1">
      <alignment horizontal="center" vertical="center"/>
      <protection locked="0" hidden="0"/>
    </xf>
    <xf numFmtId="1" fontId="18" fillId="6" borderId="23" xfId="0" applyNumberFormat="1" applyFont="1" applyFill="1" applyBorder="1" applyAlignment="1">
      <alignment horizontal="center" vertical="center"/>
      <protection locked="0" hidden="1"/>
    </xf>
    <xf numFmtId="1" fontId="19" fillId="6" borderId="45" xfId="0" applyNumberFormat="1" applyFont="1" applyFill="1" applyBorder="1" applyAlignment="1">
      <alignment horizontal="center" vertical="center"/>
      <protection locked="1" hidden="1"/>
    </xf>
    <xf numFmtId="1" fontId="18" fillId="6" borderId="46" xfId="0" applyNumberFormat="1" applyFont="1" applyFill="1" applyBorder="1" applyAlignment="1">
      <alignment horizontal="center" vertical="center"/>
      <protection locked="0" hidden="0"/>
    </xf>
    <xf numFmtId="1" fontId="18" fillId="6" borderId="47" xfId="0" applyNumberFormat="1" applyFont="1" applyFill="1" applyBorder="1" applyAlignment="1">
      <alignment horizontal="center" vertical="center"/>
      <protection locked="1" hidden="1"/>
    </xf>
    <xf numFmtId="1" fontId="18" fillId="6" borderId="48" xfId="0" applyNumberFormat="1" applyFont="1" applyFill="1" applyBorder="1" applyAlignment="1">
      <alignment horizontal="center" vertical="center"/>
      <protection locked="1" hidden="1"/>
    </xf>
    <xf numFmtId="1" fontId="19" fillId="6" borderId="49" xfId="0" applyNumberFormat="1" applyFont="1" applyFill="1" applyBorder="1" applyAlignment="1">
      <alignment horizontal="center" vertical="center"/>
      <protection locked="1" hidden="1"/>
    </xf>
    <xf numFmtId="1" fontId="19" fillId="6" borderId="44" xfId="0" applyNumberFormat="1" applyFont="1" applyFill="1" applyBorder="1" applyAlignment="1">
      <alignment horizontal="center" vertical="center"/>
      <protection locked="1" hidden="1"/>
    </xf>
    <xf numFmtId="1" fontId="19" fillId="6" borderId="49" xfId="0" applyNumberFormat="1" applyFont="1" applyFill="1" applyBorder="1" applyAlignment="1">
      <alignment horizontal="center" vertical="center"/>
      <protection locked="0" hidden="0"/>
    </xf>
    <xf numFmtId="14" fontId="19" fillId="6" borderId="44" xfId="0" applyNumberFormat="1" applyFont="1" applyFill="1" applyBorder="1" applyAlignment="1">
      <alignment horizontal="center" vertical="center"/>
      <protection locked="0" hidden="0"/>
    </xf>
    <xf numFmtId="49" fontId="12" fillId="8" borderId="1" xfId="0" applyNumberFormat="1" applyFont="1" applyFill="1" applyBorder="1" applyAlignment="1">
      <alignment horizontal="center" vertical="center"/>
      <protection locked="1" hidden="1"/>
    </xf>
    <xf numFmtId="49" fontId="12" fillId="8" borderId="2" xfId="0" applyNumberFormat="1" applyFont="1" applyFill="1" applyBorder="1" applyAlignment="1">
      <alignment horizontal="center" vertical="center"/>
      <protection locked="1" hidden="1"/>
    </xf>
    <xf numFmtId="49" fontId="12" fillId="8" borderId="2" xfId="0" applyNumberFormat="1" applyFont="1" applyFill="1" applyBorder="1" applyAlignment="1">
      <alignment horizontal="center" vertical="center"/>
      <protection locked="1" hidden="1"/>
    </xf>
    <xf numFmtId="1" fontId="21" fillId="8" borderId="50" xfId="0" applyNumberFormat="1" applyFont="1" applyFill="1" applyBorder="1" applyAlignment="1">
      <alignment horizontal="center" vertical="center" textRotation="90"/>
      <protection locked="1" hidden="1"/>
    </xf>
    <xf numFmtId="1" fontId="21" fillId="8" borderId="51" xfId="0" applyNumberFormat="1" applyFont="1" applyFill="1" applyBorder="1" applyAlignment="1">
      <alignment horizontal="center" vertical="center" textRotation="90"/>
      <protection locked="1" hidden="1"/>
    </xf>
    <xf numFmtId="1" fontId="21" fillId="8" borderId="52" xfId="0" applyNumberFormat="1" applyFont="1" applyFill="1" applyBorder="1" applyAlignment="1">
      <alignment horizontal="center" vertical="center" textRotation="90"/>
      <protection locked="1" hidden="1"/>
    </xf>
    <xf numFmtId="1" fontId="12" fillId="8" borderId="53" xfId="0" applyNumberFormat="1" applyFont="1" applyFill="1" applyBorder="1" applyAlignment="1">
      <alignment horizontal="center" vertical="center" textRotation="90"/>
      <protection locked="1" hidden="1"/>
    </xf>
    <xf numFmtId="1" fontId="21" fillId="8" borderId="54" xfId="0" applyNumberFormat="1" applyFont="1" applyFill="1" applyBorder="1" applyAlignment="1">
      <alignment horizontal="center" vertical="center" textRotation="90"/>
      <protection locked="1" hidden="1"/>
    </xf>
    <xf numFmtId="1" fontId="12" fillId="8" borderId="50" xfId="0" applyNumberFormat="1" applyFont="1" applyFill="1" applyBorder="1" applyAlignment="1">
      <alignment horizontal="center" vertical="center" textRotation="90"/>
      <protection locked="1" hidden="1"/>
    </xf>
    <xf numFmtId="14" fontId="12" fillId="8" borderId="55" xfId="0" applyNumberFormat="1" applyFont="1" applyFill="1" applyBorder="1" applyAlignment="1">
      <alignment horizontal="center" vertical="center" textRotation="90"/>
      <protection locked="1" hidden="1"/>
    </xf>
    <xf numFmtId="0" fontId="22" fillId="2" borderId="4" xfId="0" applyFont="1" applyFill="1" applyBorder="1" applyAlignment="1">
      <alignment vertical="top" wrapText="1"/>
      <protection locked="1" hidden="1"/>
    </xf>
    <xf numFmtId="0" fontId="13" fillId="0" borderId="56" xfId="0" applyFont="1" applyBorder="1" applyAlignment="1">
      <alignment horizontal="center" vertical="bottom"/>
      <protection locked="1" hidden="1"/>
    </xf>
    <xf numFmtId="0" fontId="13" fillId="0" borderId="57" xfId="0" applyFont="1" applyBorder="1" applyAlignment="1">
      <alignment horizontal="center" vertical="bottom"/>
      <protection locked="1" hidden="1"/>
    </xf>
    <xf numFmtId="0" fontId="13" fillId="0" borderId="58" xfId="0" applyFont="1" applyBorder="1" applyAlignment="1">
      <alignment horizontal="center" vertical="bottom"/>
      <protection locked="1" hidden="1"/>
    </xf>
    <xf numFmtId="0" fontId="23" fillId="0" borderId="4" xfId="0" applyFont="1" applyFill="1" applyBorder="1" applyAlignment="1">
      <alignment horizontal="center" vertical="center" wrapText="1"/>
      <protection locked="1" hidden="1"/>
    </xf>
    <xf numFmtId="0" fontId="23" fillId="0" borderId="10" xfId="0" applyFont="1" applyFill="1" applyBorder="1" applyAlignment="1">
      <alignment horizontal="center" vertical="center" wrapText="1"/>
      <protection locked="1" hidden="1"/>
    </xf>
    <xf numFmtId="0" fontId="23" fillId="0" borderId="11" xfId="0" applyFont="1" applyFill="1" applyBorder="1" applyAlignment="1">
      <alignment horizontal="center" vertical="center" wrapText="1"/>
      <protection locked="1" hidden="1"/>
    </xf>
    <xf numFmtId="0" fontId="13" fillId="0" borderId="43" xfId="0" applyFont="1" applyBorder="1" applyAlignment="1">
      <alignment horizontal="right" vertical="center"/>
      <protection locked="1" hidden="1"/>
    </xf>
    <xf numFmtId="0" fontId="13" fillId="0" borderId="59" xfId="0" applyFont="1" applyBorder="1" applyAlignment="1">
      <alignment horizontal="center" vertical="center" wrapText="1"/>
      <protection locked="1" hidden="1"/>
    </xf>
    <xf numFmtId="0" fontId="13" fillId="0" borderId="60" xfId="0" applyFont="1" applyBorder="1" applyAlignment="1">
      <alignment horizontal="center" vertical="center" wrapText="1"/>
      <protection locked="1" hidden="1"/>
    </xf>
    <xf numFmtId="0" fontId="13" fillId="0" borderId="35" xfId="0" applyFont="1" applyBorder="1" applyAlignment="1">
      <alignment horizontal="center" vertical="center" wrapText="1"/>
      <protection locked="1" hidden="1"/>
    </xf>
    <xf numFmtId="0" fontId="13" fillId="0" borderId="35" xfId="0" applyFont="1" applyBorder="1" applyAlignment="1">
      <alignment horizontal="center" vertical="center" wrapText="1"/>
      <protection locked="1" hidden="1"/>
    </xf>
    <xf numFmtId="0" fontId="13" fillId="0" borderId="61" xfId="0" applyFont="1" applyBorder="1" applyAlignment="1">
      <alignment horizontal="center" vertical="center"/>
      <protection locked="1" hidden="1"/>
    </xf>
    <xf numFmtId="1" fontId="13" fillId="0" borderId="61" xfId="0" applyNumberFormat="1" applyFont="1" applyFill="1" applyBorder="1" applyAlignment="1">
      <alignment horizontal="center" vertical="center"/>
      <protection locked="1" hidden="1"/>
    </xf>
    <xf numFmtId="0" fontId="13" fillId="0" borderId="61" xfId="0" applyFont="1" applyFill="1" applyBorder="1" applyAlignment="1">
      <alignment horizontal="center" vertical="center"/>
      <protection locked="1" hidden="1"/>
    </xf>
    <xf numFmtId="0" fontId="3" fillId="0" borderId="4" xfId="0" applyFont="1" applyFill="1" applyBorder="1" applyAlignment="1">
      <alignment horizontal="center" vertical="center" wrapText="1"/>
      <protection locked="0" hidden="0"/>
    </xf>
    <xf numFmtId="0" fontId="3" fillId="0" borderId="0" xfId="0" applyFont="1" applyFill="1" applyBorder="1" applyAlignment="1">
      <alignment horizontal="center" vertical="center" wrapText="1"/>
      <protection locked="0" hidden="0"/>
    </xf>
    <xf numFmtId="0" fontId="3" fillId="0" borderId="17" xfId="0" applyFont="1" applyFill="1" applyBorder="1" applyAlignment="1">
      <alignment horizontal="center" vertical="center" wrapText="1"/>
      <protection locked="0" hidden="0"/>
    </xf>
    <xf numFmtId="0" fontId="13" fillId="0" borderId="18" xfId="0" applyFont="1" applyBorder="1" applyAlignment="1">
      <alignment horizontal="right" vertical="center"/>
      <protection locked="1" hidden="1"/>
    </xf>
    <xf numFmtId="0" fontId="13" fillId="0" borderId="62" xfId="0" applyFont="1" applyBorder="1" applyAlignment="1">
      <alignment horizontal="center" vertical="center" wrapText="1"/>
      <protection locked="1" hidden="1"/>
    </xf>
    <xf numFmtId="0" fontId="13" fillId="0" borderId="0" xfId="0" applyFont="1" applyBorder="1" applyAlignment="1">
      <alignment horizontal="center" vertical="center" wrapText="1"/>
      <protection locked="1" hidden="1"/>
    </xf>
    <xf numFmtId="0" fontId="13" fillId="0" borderId="37" xfId="0" applyFont="1" applyBorder="1" applyAlignment="1">
      <alignment horizontal="center" vertical="center" wrapText="1"/>
      <protection locked="1" hidden="1"/>
    </xf>
    <xf numFmtId="0" fontId="13" fillId="0" borderId="37" xfId="0" applyFont="1" applyBorder="1" applyAlignment="1">
      <alignment horizontal="center" vertical="center" wrapText="1"/>
      <protection locked="1" hidden="1"/>
    </xf>
    <xf numFmtId="0" fontId="13" fillId="0" borderId="31" xfId="0" applyFont="1" applyBorder="1" applyAlignment="1">
      <alignment horizontal="right" vertical="center"/>
      <protection locked="1" hidden="1"/>
    </xf>
    <xf numFmtId="0" fontId="13" fillId="0" borderId="63" xfId="0" applyFont="1" applyBorder="1" applyAlignment="1">
      <alignment horizontal="center" vertical="center" wrapText="1"/>
      <protection locked="1" hidden="1"/>
    </xf>
    <xf numFmtId="0" fontId="13" fillId="0" borderId="58" xfId="0" applyFont="1" applyBorder="1" applyAlignment="1">
      <alignment horizontal="center" vertical="center" wrapText="1"/>
      <protection locked="1" hidden="1"/>
    </xf>
    <xf numFmtId="0" fontId="13" fillId="0" borderId="28" xfId="0" applyFont="1" applyBorder="1" applyAlignment="1">
      <alignment horizontal="center" vertical="center" wrapText="1"/>
      <protection locked="1" hidden="1"/>
    </xf>
    <xf numFmtId="0" fontId="13" fillId="0" borderId="28" xfId="0" applyFont="1" applyBorder="1" applyAlignment="1">
      <alignment horizontal="center" vertical="center" wrapText="1"/>
      <protection locked="1" hidden="1"/>
    </xf>
    <xf numFmtId="0" fontId="13" fillId="4" borderId="61" xfId="0" applyFont="1" applyFill="1" applyBorder="1" applyAlignment="1">
      <alignment horizontal="center" vertical="center"/>
      <protection locked="1" hidden="1"/>
    </xf>
    <xf numFmtId="1" fontId="24" fillId="4" borderId="61" xfId="0" applyNumberFormat="1" applyFont="1" applyFill="1" applyBorder="1" applyAlignment="1">
      <alignment horizontal="center" vertical="center"/>
      <protection locked="1" hidden="1"/>
    </xf>
    <xf numFmtId="0" fontId="13" fillId="0" borderId="4" xfId="0" applyFont="1" applyFill="1" applyBorder="1" applyAlignment="1">
      <alignment horizontal="center" vertical="bottom" wrapText="1"/>
      <protection locked="1" hidden="1"/>
    </xf>
    <xf numFmtId="0" fontId="13" fillId="0" borderId="0" xfId="0" applyFont="1" applyFill="1" applyBorder="1" applyAlignment="1">
      <alignment horizontal="center" vertical="bottom" wrapText="1"/>
      <protection locked="1" hidden="1"/>
    </xf>
    <xf numFmtId="0" fontId="13" fillId="0" borderId="17" xfId="0" applyFont="1" applyFill="1" applyBorder="1" applyAlignment="1">
      <alignment horizontal="center" vertical="bottom" wrapText="1"/>
      <protection locked="1" hidden="1"/>
    </xf>
    <xf numFmtId="0" fontId="13" fillId="0" borderId="59" xfId="0" applyFont="1" applyBorder="1" applyAlignment="1">
      <alignment horizontal="center" vertical="center"/>
      <protection locked="1" hidden="1"/>
    </xf>
    <xf numFmtId="0" fontId="13" fillId="0" borderId="60" xfId="0" applyFont="1" applyBorder="1" applyAlignment="1">
      <alignment horizontal="center" vertical="center"/>
      <protection locked="1" hidden="1"/>
    </xf>
    <xf numFmtId="0" fontId="13" fillId="0" borderId="35" xfId="0" applyFont="1" applyBorder="1" applyAlignment="1">
      <alignment horizontal="center" vertical="center"/>
      <protection locked="1" hidden="1"/>
    </xf>
    <xf numFmtId="0" fontId="13" fillId="0" borderId="60" xfId="0" applyFont="1" applyBorder="1" applyAlignment="1">
      <alignment horizontal="center" vertical="center"/>
      <protection locked="1" hidden="1"/>
    </xf>
    <xf numFmtId="0" fontId="13" fillId="0" borderId="64" xfId="0" applyFont="1" applyBorder="1" applyAlignment="1">
      <alignment horizontal="center" vertical="center"/>
      <protection locked="1" hidden="1"/>
    </xf>
    <xf numFmtId="0" fontId="13" fillId="0" borderId="65" xfId="0" applyFont="1" applyBorder="1" applyAlignment="1">
      <alignment horizontal="center" vertical="center"/>
      <protection locked="1" hidden="1"/>
    </xf>
    <xf numFmtId="0" fontId="13" fillId="0" borderId="66" xfId="0" applyFont="1" applyBorder="1" applyAlignment="1">
      <alignment horizontal="center" vertical="center"/>
      <protection locked="1" hidden="1"/>
    </xf>
    <xf numFmtId="0" fontId="13" fillId="0" borderId="62" xfId="0" applyFont="1" applyBorder="1" applyAlignment="1">
      <alignment horizontal="center" vertical="center"/>
      <protection locked="1" hidden="1"/>
    </xf>
    <xf numFmtId="0" fontId="13" fillId="0" borderId="0" xfId="0" applyFont="1" applyBorder="1" applyAlignment="1">
      <alignment horizontal="center" vertical="center"/>
      <protection locked="1" hidden="1"/>
    </xf>
    <xf numFmtId="0" fontId="13" fillId="0" borderId="37" xfId="0" applyFont="1" applyBorder="1" applyAlignment="1">
      <alignment horizontal="center" vertical="center"/>
      <protection locked="1" hidden="1"/>
    </xf>
    <xf numFmtId="0" fontId="13" fillId="0" borderId="37" xfId="0" applyFont="1" applyBorder="1" applyAlignment="1">
      <alignment horizontal="center" vertical="center"/>
      <protection locked="1" hidden="1"/>
    </xf>
    <xf numFmtId="1" fontId="13" fillId="0" borderId="64" xfId="0" applyNumberFormat="1" applyFont="1" applyFill="1" applyBorder="1" applyAlignment="1">
      <alignment horizontal="center" vertical="center"/>
      <protection locked="1" hidden="1"/>
    </xf>
    <xf numFmtId="1" fontId="13" fillId="0" borderId="65" xfId="0" applyNumberFormat="1" applyFont="1" applyFill="1" applyBorder="1" applyAlignment="1">
      <alignment horizontal="center" vertical="center"/>
      <protection locked="1" hidden="1"/>
    </xf>
    <xf numFmtId="1" fontId="13" fillId="0" borderId="67" xfId="0" applyNumberFormat="1" applyFont="1" applyFill="1" applyBorder="1" applyAlignment="1">
      <alignment horizontal="center" vertical="center"/>
      <protection locked="1" hidden="1"/>
    </xf>
    <xf numFmtId="0" fontId="25" fillId="0" borderId="31" xfId="0" applyFont="1" applyBorder="1" applyAlignment="1">
      <alignment horizontal="center" vertical="center"/>
      <protection locked="1" hidden="1"/>
    </xf>
    <xf numFmtId="0" fontId="13" fillId="0" borderId="63" xfId="0" applyFont="1" applyBorder="1" applyAlignment="1">
      <alignment horizontal="center" vertical="center"/>
      <protection locked="1" hidden="1"/>
    </xf>
    <xf numFmtId="0" fontId="13" fillId="0" borderId="58" xfId="0" applyFont="1" applyBorder="1" applyAlignment="1">
      <alignment horizontal="center" vertical="center"/>
      <protection locked="1" hidden="1"/>
    </xf>
    <xf numFmtId="0" fontId="13" fillId="0" borderId="28" xfId="0" applyFont="1" applyBorder="1" applyAlignment="1">
      <alignment horizontal="center" vertical="center"/>
      <protection locked="1" hidden="1"/>
    </xf>
    <xf numFmtId="0" fontId="13" fillId="0" borderId="28" xfId="0" applyFont="1" applyBorder="1" applyAlignment="1">
      <alignment horizontal="center" vertical="center"/>
      <protection locked="1" hidden="1"/>
    </xf>
    <xf numFmtId="0" fontId="24" fillId="4" borderId="61" xfId="0" applyFont="1" applyFill="1" applyBorder="1" applyAlignment="1">
      <alignment horizontal="center" vertical="center"/>
      <protection locked="1" hidden="1"/>
    </xf>
    <xf numFmtId="0" fontId="13" fillId="8" borderId="50" xfId="0" applyFont="1" applyFill="1" applyBorder="1" applyAlignment="1">
      <alignment horizontal="center" vertical="center"/>
      <protection locked="1" hidden="1"/>
    </xf>
    <xf numFmtId="0" fontId="13" fillId="8" borderId="54" xfId="0" applyFont="1" applyFill="1" applyBorder="1" applyAlignment="1">
      <alignment horizontal="center" vertical="center"/>
      <protection locked="1" hidden="1"/>
    </xf>
    <xf numFmtId="0" fontId="13" fillId="8" borderId="51" xfId="0" applyFont="1" applyFill="1" applyBorder="1" applyAlignment="1">
      <alignment horizontal="center" vertical="center"/>
      <protection locked="1" hidden="1"/>
    </xf>
    <xf numFmtId="1" fontId="13" fillId="8" borderId="51" xfId="0" applyNumberFormat="1" applyFont="1" applyFill="1" applyBorder="1" applyAlignment="1">
      <alignment horizontal="center" vertical="center"/>
      <protection locked="1" hidden="1"/>
    </xf>
    <xf numFmtId="0" fontId="13" fillId="0" borderId="5" xfId="0" applyFont="1" applyFill="1" applyBorder="1" applyAlignment="1">
      <alignment horizontal="center" vertical="bottom" wrapText="1"/>
      <protection locked="1" hidden="1"/>
    </xf>
    <xf numFmtId="0" fontId="13" fillId="0" borderId="6" xfId="0" applyFont="1" applyFill="1" applyBorder="1" applyAlignment="1">
      <alignment horizontal="center" vertical="bottom" wrapText="1"/>
      <protection locked="1" hidden="1"/>
    </xf>
    <xf numFmtId="0" fontId="13" fillId="0" borderId="7" xfId="0" applyFont="1" applyFill="1" applyBorder="1" applyAlignment="1">
      <alignment horizontal="center" vertical="bottom" wrapText="1"/>
      <protection locked="1" hidden="1"/>
    </xf>
    <xf numFmtId="0" fontId="11" fillId="7" borderId="3" xfId="0" applyFont="1" applyFill="1" applyBorder="1" applyAlignment="1">
      <alignment horizontal="left" vertical="center"/>
      <protection locked="0" hidden="0"/>
    </xf>
    <xf numFmtId="0" fontId="12" fillId="0" borderId="19" xfId="0" applyFont="1" applyBorder="1" applyAlignment="1">
      <alignment horizontal="center" vertical="center" textRotation="90"/>
      <protection locked="1" hidden="1"/>
    </xf>
    <xf numFmtId="1" fontId="18" fillId="6" borderId="68" xfId="0" applyNumberFormat="1" applyFont="1" applyFill="1" applyBorder="1" applyAlignment="1">
      <alignment horizontal="center" vertical="center"/>
      <protection locked="0" hidden="0"/>
    </xf>
    <xf numFmtId="1" fontId="19" fillId="6" borderId="17" xfId="0" applyNumberFormat="1" applyFont="1" applyFill="1" applyBorder="1" applyAlignment="1">
      <alignment horizontal="center" vertical="center"/>
      <protection locked="0" hidden="0"/>
    </xf>
    <xf numFmtId="0" fontId="13" fillId="0" borderId="69" xfId="0" applyFont="1" applyBorder="1" applyAlignment="1">
      <alignment horizontal="center" vertical="center"/>
      <protection locked="1" hidden="1"/>
    </xf>
    <xf numFmtId="0" fontId="13" fillId="0" borderId="6" xfId="0" applyFont="1" applyBorder="1" applyAlignment="1">
      <alignment horizontal="center" vertical="center"/>
      <protection locked="1" hidden="1"/>
    </xf>
    <xf numFmtId="0" fontId="13" fillId="0" borderId="46" xfId="0" applyFont="1" applyBorder="1" applyAlignment="1">
      <alignment horizontal="center" vertical="center"/>
      <protection locked="1" hidden="1"/>
    </xf>
    <xf numFmtId="17" fontId="17" fillId="6" borderId="9" xfId="0" applyNumberFormat="1" applyFont="1" applyFill="1" applyBorder="1" applyAlignment="1">
      <alignment horizontal="center" vertical="center" wrapText="1"/>
      <protection locked="0" hidden="0"/>
    </xf>
    <xf numFmtId="17" fontId="17" fillId="6" borderId="10" xfId="0" applyNumberFormat="1" applyFont="1" applyFill="1" applyBorder="1" applyAlignment="1">
      <alignment horizontal="center" vertical="center" wrapText="1"/>
      <protection locked="0" hidden="0"/>
    </xf>
    <xf numFmtId="17" fontId="17" fillId="6" borderId="11" xfId="0" applyNumberFormat="1" applyFont="1" applyFill="1" applyBorder="1" applyAlignment="1">
      <alignment horizontal="center" vertical="center" wrapText="1"/>
      <protection locked="0" hidden="0"/>
    </xf>
    <xf numFmtId="17" fontId="17" fillId="6" borderId="4" xfId="0" applyNumberFormat="1" applyFont="1" applyFill="1" applyBorder="1" applyAlignment="1">
      <alignment horizontal="center" vertical="center" wrapText="1"/>
      <protection locked="0" hidden="0"/>
    </xf>
    <xf numFmtId="17" fontId="17" fillId="6" borderId="0" xfId="0" applyNumberFormat="1" applyFont="1" applyFill="1" applyBorder="1" applyAlignment="1">
      <alignment horizontal="center" vertical="center" wrapText="1"/>
      <protection locked="0" hidden="0"/>
    </xf>
    <xf numFmtId="17" fontId="17" fillId="6" borderId="17" xfId="0" applyNumberFormat="1" applyFont="1" applyFill="1" applyBorder="1" applyAlignment="1">
      <alignment horizontal="center" vertical="center" wrapText="1"/>
      <protection locked="0" hidden="0"/>
    </xf>
    <xf numFmtId="17" fontId="17" fillId="6" borderId="5" xfId="0" applyNumberFormat="1" applyFont="1" applyFill="1" applyBorder="1" applyAlignment="1">
      <alignment horizontal="center" vertical="center" wrapText="1"/>
      <protection locked="0" hidden="0"/>
    </xf>
    <xf numFmtId="17" fontId="17" fillId="6" borderId="6" xfId="0" applyNumberFormat="1" applyFont="1" applyFill="1" applyBorder="1" applyAlignment="1">
      <alignment horizontal="center" vertical="center" wrapText="1"/>
      <protection locked="0" hidden="0"/>
    </xf>
    <xf numFmtId="17" fontId="17" fillId="6" borderId="7" xfId="0" applyNumberFormat="1" applyFont="1" applyFill="1" applyBorder="1" applyAlignment="1">
      <alignment horizontal="center" vertical="center" wrapText="1"/>
      <protection locked="0" hidden="0"/>
    </xf>
    <xf numFmtId="0" fontId="1" fillId="2" borderId="17" xfId="0" applyFont="1" applyFill="1" applyBorder="1" applyAlignment="1">
      <alignment horizontal="center" vertical="bottom"/>
      <protection locked="1" hidden="1"/>
    </xf>
    <xf numFmtId="0" fontId="17" fillId="6" borderId="8" xfId="0" applyFont="1" applyFill="1" applyBorder="1" applyAlignment="1">
      <alignment horizontal="center" vertical="center"/>
      <protection locked="1" hidden="1"/>
    </xf>
    <xf numFmtId="0" fontId="17" fillId="6" borderId="8" xfId="0" applyFont="1" applyFill="1" applyBorder="1" applyAlignment="1">
      <alignment horizontal="center" vertical="center"/>
      <protection locked="0" hidden="0"/>
    </xf>
    <xf numFmtId="0" fontId="17" fillId="6" borderId="9" xfId="0" applyFont="1" applyFill="1" applyBorder="1" applyAlignment="1">
      <alignment horizontal="center" vertical="center"/>
      <protection locked="0" hidden="0"/>
    </xf>
    <xf numFmtId="49" fontId="26" fillId="8" borderId="1" xfId="0" applyNumberFormat="1" applyFont="1" applyFill="1" applyBorder="1" applyAlignment="1">
      <alignment horizontal="center" vertical="center"/>
      <protection locked="1" hidden="1"/>
    </xf>
    <xf numFmtId="49" fontId="26" fillId="8" borderId="2" xfId="0" applyNumberFormat="1" applyFont="1" applyFill="1" applyBorder="1" applyAlignment="1">
      <alignment horizontal="center" vertical="center"/>
      <protection locked="1" hidden="1"/>
    </xf>
    <xf numFmtId="49" fontId="26" fillId="8" borderId="3" xfId="0" applyNumberFormat="1" applyFont="1" applyFill="1" applyBorder="1" applyAlignment="1">
      <alignment horizontal="center" vertical="center"/>
      <protection locked="1" hidden="1"/>
    </xf>
  </cellXfs>
  <cellStyles count="1">
    <cellStyle name="常规" xfId="0" builtinId="0"/>
  </cellStyles>
  <dxfs count="4"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</dxf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www.wps.cn/officeDocument/2020/cellImage" Target="cellimages.xml"/><Relationship Id="rId6" Type="http://schemas.openxmlformats.org/officeDocument/2006/relationships/sharedStrings" Target="sharedStrings.xml"/><Relationship Id="rId7" Type="http://schemas.openxmlformats.org/officeDocument/2006/relationships/styles" Target="styles.xml"/><Relationship Id="rId8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0000"/>
  </sheetPr>
  <dimension ref="A1:XEO202"/>
  <sheetViews>
    <sheetView tabSelected="1" workbookViewId="0" topLeftCell="B1" zoomScale="50">
      <selection activeCell="G19" sqref="G19:G21"/>
    </sheetView>
  </sheetViews>
  <sheetFormatPr defaultRowHeight="0.0" customHeight="1" defaultColWidth="0" zeroHeight="1"/>
  <cols>
    <col min="1" max="1" hidden="1" customWidth="1" width="7.5703125" style="1"/>
    <col min="2" max="2" customWidth="1" width="7.4257812" style="1"/>
    <col min="3" max="3" customWidth="1" width="5.4257812" style="1"/>
    <col min="4" max="4" customWidth="1" width="2.5703125" style="1"/>
    <col min="5" max="7" customWidth="1" width="17.855469" style="1"/>
    <col min="8" max="8" customWidth="1" width="17.570312" style="1"/>
    <col min="9" max="22" customWidth="1" width="9.5703125" style="1"/>
    <col min="23" max="23" customWidth="1" width="10.7109375" style="1"/>
    <col min="24" max="25" customWidth="1" width="11.285156" style="1"/>
    <col min="26" max="26" customWidth="1" width="7.8554688" style="1"/>
    <col min="27" max="16368" hidden="1" customWidth="0" width="7.8554688" style="1"/>
    <col min="16369" max="16384" hidden="1" customWidth="0" width="4.0" style="1"/>
  </cols>
  <sheetData>
    <row r="1" spans="8:8" ht="36.0" customHeight="1">
      <c r="B1" s="2"/>
      <c r="C1" s="3" t="s">
        <v>21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</row>
    <row r="2" spans="8:8" ht="35.25" customHeight="1">
      <c r="B2" s="2"/>
      <c r="C2" s="5" t="s">
        <v>52</v>
      </c>
      <c r="D2" s="6"/>
      <c r="E2" s="6"/>
      <c r="F2" s="7" t="s">
        <v>53</v>
      </c>
      <c r="G2" s="8" t="s">
        <v>42</v>
      </c>
      <c r="H2" s="9"/>
      <c r="I2" s="9"/>
      <c r="J2" s="10" t="s">
        <v>43</v>
      </c>
      <c r="K2" s="11" t="s">
        <v>39</v>
      </c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2"/>
      <c r="Z2" s="13"/>
    </row>
    <row r="3" spans="8:8" ht="24.0" customHeight="1">
      <c r="B3" s="2"/>
      <c r="C3" s="14" t="str">
        <f>CONCATENATE(C2,J2,K2)</f>
        <v>NPS DEDUCTION,   GOVT. SR. SEC. SCHOOL…………………………………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3"/>
    </row>
    <row r="4" spans="8:8" ht="18.75" customHeight="1">
      <c r="B4" s="2"/>
      <c r="C4" s="16" t="s">
        <v>54</v>
      </c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3"/>
    </row>
    <row r="5" spans="8:8" ht="39.0" customHeight="1">
      <c r="B5" s="2"/>
      <c r="C5" s="18" t="s">
        <v>41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20"/>
      <c r="Z5" s="13"/>
    </row>
    <row r="6" spans="8:8" s="21" ht="20.25" customFormat="1" customHeight="1">
      <c r="B6" s="2"/>
      <c r="C6" s="22" t="s">
        <v>25</v>
      </c>
      <c r="D6" s="23"/>
      <c r="E6" s="23"/>
      <c r="F6" s="23"/>
      <c r="G6" s="24" t="s">
        <v>36</v>
      </c>
      <c r="H6" s="24"/>
      <c r="I6" s="24"/>
      <c r="J6" s="24"/>
      <c r="K6" s="25"/>
      <c r="L6" s="26" t="s">
        <v>40</v>
      </c>
      <c r="M6" s="27"/>
      <c r="N6" s="27"/>
      <c r="O6" s="28">
        <v>27.0</v>
      </c>
      <c r="P6" s="29" t="s">
        <v>26</v>
      </c>
      <c r="Q6" s="30"/>
      <c r="R6" s="31">
        <v>44515.0</v>
      </c>
      <c r="S6" s="31"/>
      <c r="T6" s="31"/>
      <c r="U6" s="31"/>
      <c r="V6" s="31"/>
      <c r="W6" s="31"/>
      <c r="X6" s="31"/>
      <c r="Y6" s="31"/>
      <c r="Z6" s="32"/>
    </row>
    <row r="7" spans="8:8" ht="32.25" customHeight="1">
      <c r="B7" s="2"/>
      <c r="C7" s="33" t="s">
        <v>13</v>
      </c>
      <c r="D7" s="34" t="s">
        <v>23</v>
      </c>
      <c r="E7" s="35"/>
      <c r="F7" s="36"/>
      <c r="G7" s="34" t="s">
        <v>24</v>
      </c>
      <c r="H7" s="37" t="s">
        <v>49</v>
      </c>
      <c r="I7" s="37" t="s">
        <v>34</v>
      </c>
      <c r="J7" s="38" t="s">
        <v>28</v>
      </c>
      <c r="K7" s="39"/>
      <c r="L7" s="40"/>
      <c r="M7" s="41" t="s">
        <v>29</v>
      </c>
      <c r="N7" s="39"/>
      <c r="O7" s="40"/>
      <c r="P7" s="38" t="s">
        <v>30</v>
      </c>
      <c r="Q7" s="39"/>
      <c r="R7" s="40"/>
      <c r="S7" s="42" t="s">
        <v>31</v>
      </c>
      <c r="T7" s="43" t="s">
        <v>20</v>
      </c>
      <c r="U7" s="37" t="s">
        <v>32</v>
      </c>
      <c r="V7" s="33" t="s">
        <v>14</v>
      </c>
      <c r="W7" s="44" t="s">
        <v>15</v>
      </c>
      <c r="X7" s="33" t="s">
        <v>44</v>
      </c>
      <c r="Y7" s="44" t="s">
        <v>45</v>
      </c>
      <c r="Z7" s="13"/>
    </row>
    <row r="8" spans="8:8" ht="32.25" customHeight="1">
      <c r="B8" s="2"/>
      <c r="C8" s="45"/>
      <c r="D8" s="46"/>
      <c r="E8" s="47"/>
      <c r="F8" s="48"/>
      <c r="G8" s="46"/>
      <c r="H8" s="49"/>
      <c r="I8" s="50"/>
      <c r="J8" s="51" t="s">
        <v>0</v>
      </c>
      <c r="K8" s="52" t="s">
        <v>1</v>
      </c>
      <c r="L8" s="53" t="s">
        <v>2</v>
      </c>
      <c r="M8" s="51" t="s">
        <v>0</v>
      </c>
      <c r="N8" s="52" t="s">
        <v>1</v>
      </c>
      <c r="O8" s="53" t="s">
        <v>2</v>
      </c>
      <c r="P8" s="51" t="s">
        <v>0</v>
      </c>
      <c r="Q8" s="54" t="s">
        <v>1</v>
      </c>
      <c r="R8" s="53" t="s">
        <v>2</v>
      </c>
      <c r="S8" s="55"/>
      <c r="T8" s="56"/>
      <c r="U8" s="50"/>
      <c r="V8" s="45"/>
      <c r="W8" s="57"/>
      <c r="X8" s="45"/>
      <c r="Y8" s="57"/>
      <c r="Z8" s="13"/>
    </row>
    <row r="9" spans="8:8" ht="32.25" customHeight="1">
      <c r="B9" s="2"/>
      <c r="C9" s="58"/>
      <c r="D9" s="59"/>
      <c r="E9" s="60"/>
      <c r="F9" s="61"/>
      <c r="G9" s="59"/>
      <c r="H9" s="62"/>
      <c r="I9" s="50"/>
      <c r="J9" s="63"/>
      <c r="K9" s="64">
        <v>0.34</v>
      </c>
      <c r="L9" s="65"/>
      <c r="M9" s="63"/>
      <c r="N9" s="64">
        <v>0.31</v>
      </c>
      <c r="O9" s="65"/>
      <c r="P9" s="63"/>
      <c r="Q9" s="66"/>
      <c r="R9" s="65"/>
      <c r="S9" s="67"/>
      <c r="T9" s="68"/>
      <c r="U9" s="69"/>
      <c r="V9" s="58"/>
      <c r="W9" s="70"/>
      <c r="X9" s="58"/>
      <c r="Y9" s="70"/>
      <c r="Z9" s="13"/>
    </row>
    <row r="10" spans="8:8" s="71" ht="22.5" customFormat="1" customHeight="1">
      <c r="A10" s="72" t="str">
        <f>IF(C10&gt;=1,"y","n")</f>
        <v>y</v>
      </c>
      <c r="B10" s="73"/>
      <c r="C10" s="74">
        <v>1.0</v>
      </c>
      <c r="D10" s="75" t="s">
        <v>37</v>
      </c>
      <c r="E10" s="76"/>
      <c r="F10" s="77"/>
      <c r="G10" s="78" t="s">
        <v>35</v>
      </c>
      <c r="H10" s="79" t="s">
        <v>50</v>
      </c>
      <c r="I10" s="80" t="s">
        <v>46</v>
      </c>
      <c r="J10" s="81">
        <v>45100.0</v>
      </c>
      <c r="K10" s="82">
        <f t="array" ref="K10">ROUND(J10*$K$9,0)</f>
        <v>15334.0</v>
      </c>
      <c r="L10" s="83">
        <f t="array" ref="L10">ROUND(J10+K10,0)</f>
        <v>60434.0</v>
      </c>
      <c r="M10" s="84">
        <f t="array" ref="M10">J10</f>
        <v>45100.0</v>
      </c>
      <c r="N10" s="82">
        <f t="array" ref="N10">ROUND(M10*$N$9,0)</f>
        <v>13981.0</v>
      </c>
      <c r="O10" s="83">
        <f t="array" ref="O10">ROUND(M10+N10,0)</f>
        <v>59081.0</v>
      </c>
      <c r="P10" s="85">
        <f t="array" ref="P10">ROUND(J10-M10,0)</f>
        <v>0.0</v>
      </c>
      <c r="Q10" s="86">
        <f t="array" ref="Q10">ROUND(K10-N10,0)</f>
        <v>1353.0</v>
      </c>
      <c r="R10" s="83">
        <f t="array" ref="R10">ROUND(P10+Q10,0)</f>
        <v>1353.0</v>
      </c>
      <c r="S10" s="87">
        <f>IF($H10="Before-2004",Q10,0)</f>
        <v>0.0</v>
      </c>
      <c r="T10" s="87">
        <f>IF(OR($F$2="No",$H10="Before-2004"),0,ROUND(Q10*0.1,0))</f>
        <v>0.0</v>
      </c>
      <c r="U10" s="88">
        <f>IF($H10="Before-2004",0,ROUND(Q10-T10,0))</f>
        <v>1353.0</v>
      </c>
      <c r="V10" s="89">
        <f t="array" ref="V10">ROUND(S10+T10+U10,0)</f>
        <v>1353.0</v>
      </c>
      <c r="W10" s="89">
        <f t="array" ref="W10">ROUND(R10-V10,0)</f>
        <v>0.0</v>
      </c>
      <c r="X10" s="90"/>
      <c r="Y10" s="91"/>
      <c r="Z10" s="92"/>
    </row>
    <row r="11" spans="8:8" s="71" ht="22.5" customFormat="1" customHeight="1">
      <c r="A11" s="72" t="str">
        <f>IF(C10&gt;=1,"y","n")</f>
        <v>y</v>
      </c>
      <c r="B11" s="73"/>
      <c r="C11" s="93"/>
      <c r="D11" s="94"/>
      <c r="E11" s="95"/>
      <c r="F11" s="96"/>
      <c r="G11" s="97"/>
      <c r="H11" s="98"/>
      <c r="I11" s="99" t="s">
        <v>47</v>
      </c>
      <c r="J11" s="100">
        <f>$J10</f>
        <v>45100.0</v>
      </c>
      <c r="K11" s="101">
        <f t="array" ref="K11">ROUND(J11*$K$9,0)</f>
        <v>15334.0</v>
      </c>
      <c r="L11" s="102">
        <f t="array" ref="L11">ROUND(J11+K11,0)</f>
        <v>60434.0</v>
      </c>
      <c r="M11" s="103">
        <f t="array" ref="M11">J11</f>
        <v>45100.0</v>
      </c>
      <c r="N11" s="101">
        <f t="array" ref="N11">ROUND(M11*$N$9,0)</f>
        <v>13981.0</v>
      </c>
      <c r="O11" s="102">
        <f t="array" ref="O11">ROUND(M11+N11,0)</f>
        <v>59081.0</v>
      </c>
      <c r="P11" s="104">
        <f t="array" ref="P11">ROUND(J11-M11,0)</f>
        <v>0.0</v>
      </c>
      <c r="Q11" s="105">
        <f t="array" ref="Q11">ROUND(K11-N11,0)</f>
        <v>1353.0</v>
      </c>
      <c r="R11" s="102">
        <f t="array" ref="R11">ROUND(P11+Q11,0)</f>
        <v>1353.0</v>
      </c>
      <c r="S11" s="106">
        <f>IF($H10="Before-2004",Q11,0)</f>
        <v>0.0</v>
      </c>
      <c r="T11" s="106">
        <f>IF(OR($F$2="No",$H10="Before-2004"),0,ROUND(Q11*0.1,0))</f>
        <v>0.0</v>
      </c>
      <c r="U11" s="107">
        <f>IF($H10="Before-2004",0,ROUND(Q11-T11,0))</f>
        <v>1353.0</v>
      </c>
      <c r="V11" s="108">
        <f t="array" ref="V11">ROUND(S11+T11+U11,0)</f>
        <v>1353.0</v>
      </c>
      <c r="W11" s="109">
        <f t="array" ref="W11">ROUND(R11-V11,0)</f>
        <v>0.0</v>
      </c>
      <c r="X11" s="110"/>
      <c r="Y11" s="111"/>
      <c r="Z11" s="92"/>
    </row>
    <row r="12" spans="8:8" s="71" ht="22.5" customFormat="1" customHeight="1">
      <c r="A12" s="72" t="str">
        <f>IF(C10&gt;=1,"y","n")</f>
        <v>y</v>
      </c>
      <c r="B12" s="73"/>
      <c r="C12" s="93"/>
      <c r="D12" s="94"/>
      <c r="E12" s="95"/>
      <c r="F12" s="96"/>
      <c r="G12" s="97"/>
      <c r="H12" s="98"/>
      <c r="I12" s="112" t="s">
        <v>48</v>
      </c>
      <c r="J12" s="113">
        <f>$J10</f>
        <v>45100.0</v>
      </c>
      <c r="K12" s="114">
        <f t="array" ref="K12">ROUND(J12*$K$9,0)</f>
        <v>15334.0</v>
      </c>
      <c r="L12" s="115">
        <f t="array" ref="L12">ROUND(J12+K12,0)</f>
        <v>60434.0</v>
      </c>
      <c r="M12" s="116">
        <f t="array" ref="M12">J12</f>
        <v>45100.0</v>
      </c>
      <c r="N12" s="114">
        <f t="array" ref="N12">ROUND(M12*$N$9,0)</f>
        <v>13981.0</v>
      </c>
      <c r="O12" s="115">
        <f t="array" ref="O12">ROUND(M12+N12,0)</f>
        <v>59081.0</v>
      </c>
      <c r="P12" s="117">
        <f t="array" ref="P12">ROUND(J12-M12,0)</f>
        <v>0.0</v>
      </c>
      <c r="Q12" s="118">
        <f t="array" ref="Q12">ROUND(K12-N12,0)</f>
        <v>1353.0</v>
      </c>
      <c r="R12" s="115">
        <f t="array" ref="R12">ROUND(P12+Q12,0)</f>
        <v>1353.0</v>
      </c>
      <c r="S12" s="119">
        <f>IF($H10="Before-2004",Q12,0)</f>
        <v>0.0</v>
      </c>
      <c r="T12" s="119">
        <f>IF(OR($F$2="No",$H10="Before-2004"),0,ROUND(Q12*0.1,0))</f>
        <v>0.0</v>
      </c>
      <c r="U12" s="120">
        <f>IF($H10="Before-2004",0,ROUND(Q12-T12,0))</f>
        <v>1353.0</v>
      </c>
      <c r="V12" s="121">
        <f t="array" ref="V12">ROUND(S12+T12+U12,0)</f>
        <v>1353.0</v>
      </c>
      <c r="W12" s="122">
        <f t="array" ref="W12">ROUND(R12-V12,0)</f>
        <v>0.0</v>
      </c>
      <c r="X12" s="123"/>
      <c r="Y12" s="124"/>
      <c r="Z12" s="125"/>
    </row>
    <row r="13" spans="8:8" s="71" ht="22.5" customFormat="1" customHeight="1">
      <c r="A13" s="72" t="str">
        <f>IF(C13&gt;=1,"y","n")</f>
        <v>y</v>
      </c>
      <c r="B13" s="73"/>
      <c r="C13" s="74">
        <f>IF(D13&gt;0,C10+1,0)</f>
        <v>2.0</v>
      </c>
      <c r="D13" s="75" t="s">
        <v>38</v>
      </c>
      <c r="E13" s="76"/>
      <c r="F13" s="77"/>
      <c r="G13" s="78" t="s">
        <v>35</v>
      </c>
      <c r="H13" s="79" t="s">
        <v>51</v>
      </c>
      <c r="I13" s="80" t="str">
        <f>I10</f>
        <v>Jan,22</v>
      </c>
      <c r="J13" s="126">
        <v>46500.0</v>
      </c>
      <c r="K13" s="82">
        <f t="array" ref="K13">ROUND(J13*$K$9,0)</f>
        <v>15810.0</v>
      </c>
      <c r="L13" s="127">
        <f t="array" ref="L13">ROUND(J13+K13,0)</f>
        <v>62310.0</v>
      </c>
      <c r="M13" s="128">
        <f t="array" ref="M13">J13</f>
        <v>46500.0</v>
      </c>
      <c r="N13" s="82">
        <f t="array" ref="N13">ROUND(M13*$N$9,0)</f>
        <v>14415.0</v>
      </c>
      <c r="O13" s="127">
        <f t="array" ref="O13">ROUND(M13+N13,0)</f>
        <v>60915.0</v>
      </c>
      <c r="P13" s="129">
        <f t="array" ref="P13">ROUND(J13-M13,0)</f>
        <v>0.0</v>
      </c>
      <c r="Q13" s="130">
        <f t="array" ref="Q13">ROUND(K13-N13,0)</f>
        <v>1395.0</v>
      </c>
      <c r="R13" s="127">
        <f t="array" ref="R13">ROUND(P13+Q13,0)</f>
        <v>1395.0</v>
      </c>
      <c r="S13" s="87">
        <f t="shared" si="0" ref="S13">IF($H13="Before-2004",Q13,0)</f>
        <v>1395.0</v>
      </c>
      <c r="T13" s="87">
        <f t="shared" si="1" ref="T13">IF(OR($F$2="No",$H13="Before-2004"),0,ROUND(Q13*0.1,0))</f>
        <v>0.0</v>
      </c>
      <c r="U13" s="88">
        <f t="shared" si="2" ref="U13">IF($H13="Before-2004",0,ROUND(Q13-T13,0))</f>
        <v>0.0</v>
      </c>
      <c r="V13" s="131">
        <f t="array" ref="V13">ROUND(S13+T13+U13,0)</f>
        <v>1395.0</v>
      </c>
      <c r="W13" s="89">
        <f t="array" ref="W13">ROUND(R13-V13,0)</f>
        <v>0.0</v>
      </c>
      <c r="X13" s="132"/>
      <c r="Y13" s="91"/>
      <c r="Z13" s="125"/>
    </row>
    <row r="14" spans="8:8" s="71" ht="22.5" customFormat="1" customHeight="1">
      <c r="A14" s="72" t="str">
        <f>IF(C13&gt;=1,"y","n")</f>
        <v>y</v>
      </c>
      <c r="B14" s="73"/>
      <c r="C14" s="93"/>
      <c r="D14" s="94"/>
      <c r="E14" s="95"/>
      <c r="F14" s="96"/>
      <c r="G14" s="97"/>
      <c r="H14" s="98"/>
      <c r="I14" s="99" t="str">
        <f>I11</f>
        <v>Feb,22</v>
      </c>
      <c r="J14" s="133">
        <f>$J13</f>
        <v>46500.0</v>
      </c>
      <c r="K14" s="101">
        <f t="array" ref="K14">ROUND(J14*$K$9,0)</f>
        <v>15810.0</v>
      </c>
      <c r="L14" s="115">
        <f t="array" ref="L14">ROUND(J14+K14,0)</f>
        <v>62310.0</v>
      </c>
      <c r="M14" s="103">
        <f t="array" ref="M14">J14</f>
        <v>46500.0</v>
      </c>
      <c r="N14" s="101">
        <f t="array" ref="N14">ROUND(M14*$N$9,0)</f>
        <v>14415.0</v>
      </c>
      <c r="O14" s="115">
        <f t="array" ref="O14">ROUND(M14+N14,0)</f>
        <v>60915.0</v>
      </c>
      <c r="P14" s="117">
        <f t="array" ref="P14">ROUND(J14-M14,0)</f>
        <v>0.0</v>
      </c>
      <c r="Q14" s="118">
        <f t="array" ref="Q14">ROUND(K14-N14,0)</f>
        <v>1395.0</v>
      </c>
      <c r="R14" s="115">
        <f t="array" ref="R14">ROUND(P14+Q14,0)</f>
        <v>1395.0</v>
      </c>
      <c r="S14" s="106">
        <f t="shared" si="3" ref="S14">IF($H13="Before-2004",Q14,0)</f>
        <v>1395.0</v>
      </c>
      <c r="T14" s="106">
        <f t="shared" si="4" ref="T14">IF(OR($F$2="No",$H13="Before-2004"),0,ROUND(Q14*0.1,0))</f>
        <v>0.0</v>
      </c>
      <c r="U14" s="107">
        <f t="shared" si="5" ref="U14">IF($H13="Before-2004",0,ROUND(Q14-T14,0))</f>
        <v>0.0</v>
      </c>
      <c r="V14" s="121">
        <f t="array" ref="V14">ROUND(S14+T14+U14,0)</f>
        <v>1395.0</v>
      </c>
      <c r="W14" s="134">
        <f t="array" ref="W14">ROUND(R14-V14,0)</f>
        <v>0.0</v>
      </c>
      <c r="X14" s="123"/>
      <c r="Y14" s="135"/>
      <c r="Z14" s="125"/>
      <c r="HC14" s="136"/>
    </row>
    <row r="15" spans="8:8" s="71" ht="22.5" customFormat="1" customHeight="1">
      <c r="A15" s="72" t="str">
        <f>IF(C13&gt;=1,"y","n")</f>
        <v>y</v>
      </c>
      <c r="B15" s="73"/>
      <c r="C15" s="137"/>
      <c r="D15" s="138"/>
      <c r="E15" s="139"/>
      <c r="F15" s="140"/>
      <c r="G15" s="141"/>
      <c r="H15" s="98"/>
      <c r="I15" s="142" t="str">
        <f>I12</f>
        <v>March,22</v>
      </c>
      <c r="J15" s="113">
        <f>$J13</f>
        <v>46500.0</v>
      </c>
      <c r="K15" s="143">
        <f t="array" ref="K15">ROUND(J15*$K$9,0)</f>
        <v>15810.0</v>
      </c>
      <c r="L15" s="144">
        <f t="array" ref="L15">ROUND(J15+K15,0)</f>
        <v>62310.0</v>
      </c>
      <c r="M15" s="145">
        <f t="array" ref="M15">J15</f>
        <v>46500.0</v>
      </c>
      <c r="N15" s="143">
        <f t="array" ref="N15">ROUND(M15*$N$9,0)</f>
        <v>14415.0</v>
      </c>
      <c r="O15" s="144">
        <f t="array" ref="O15">ROUND(M15+N15,0)</f>
        <v>60915.0</v>
      </c>
      <c r="P15" s="146">
        <f t="array" ref="P15">ROUND(J15-M15,0)</f>
        <v>0.0</v>
      </c>
      <c r="Q15" s="147">
        <f t="array" ref="Q15">ROUND(K15-N15,0)</f>
        <v>1395.0</v>
      </c>
      <c r="R15" s="144">
        <f t="array" ref="R15">ROUND(P15+Q15,0)</f>
        <v>1395.0</v>
      </c>
      <c r="S15" s="119">
        <f t="shared" si="6" ref="S15">IF($H13="Before-2004",Q15,0)</f>
        <v>1395.0</v>
      </c>
      <c r="T15" s="119">
        <f t="shared" si="7" ref="T15">IF(OR($F$2="No",$H13="Before-2004"),0,ROUND(Q15*0.1,0))</f>
        <v>0.0</v>
      </c>
      <c r="U15" s="120">
        <f t="shared" si="8" ref="U15">IF($H13="Before-2004",0,ROUND(Q15-T15,0))</f>
        <v>0.0</v>
      </c>
      <c r="V15" s="148">
        <f t="array" ref="V15">ROUND(S15+T15+U15,0)</f>
        <v>1395.0</v>
      </c>
      <c r="W15" s="149">
        <f t="array" ref="W15">ROUND(R15-V15,0)</f>
        <v>0.0</v>
      </c>
      <c r="X15" s="150"/>
      <c r="Y15" s="151"/>
      <c r="Z15" s="125"/>
    </row>
    <row r="16" spans="8:8" s="71" ht="22.5" customFormat="1" customHeight="1">
      <c r="A16" s="72" t="str">
        <f>IF(C16&gt;=1,"y","n")</f>
        <v>y</v>
      </c>
      <c r="B16" s="73"/>
      <c r="C16" s="74">
        <f>IF(D16&gt;0,C13+1,0)</f>
        <v>3.0</v>
      </c>
      <c r="D16" s="75" t="s">
        <v>68</v>
      </c>
      <c r="E16" s="76"/>
      <c r="F16" s="77"/>
      <c r="G16" s="78"/>
      <c r="H16" s="79"/>
      <c r="I16" s="80" t="str">
        <f t="shared" si="9" ref="I16:I24">I13</f>
        <v>Jan,22</v>
      </c>
      <c r="J16" s="126"/>
      <c r="K16" s="82">
        <f t="array" ref="K16">ROUND(J16*$K$9,0)</f>
        <v>0.0</v>
      </c>
      <c r="L16" s="127">
        <f t="array" ref="L16">ROUND(J16+K16,0)</f>
        <v>0.0</v>
      </c>
      <c r="M16" s="128">
        <f t="array" ref="M16">J16</f>
        <v>0.0</v>
      </c>
      <c r="N16" s="82">
        <f t="array" ref="N16">ROUND(M16*$N$9,0)</f>
        <v>0.0</v>
      </c>
      <c r="O16" s="127">
        <f t="array" ref="O16">ROUND(M16+N16,0)</f>
        <v>0.0</v>
      </c>
      <c r="P16" s="129">
        <f t="array" ref="P16">ROUND(J16-M16,0)</f>
        <v>0.0</v>
      </c>
      <c r="Q16" s="130">
        <f t="array" ref="Q16">ROUND(K16-N16,0)</f>
        <v>0.0</v>
      </c>
      <c r="R16" s="127">
        <f t="array" ref="R16">ROUND(P16+Q16,0)</f>
        <v>0.0</v>
      </c>
      <c r="S16" s="87">
        <f t="shared" si="10" ref="S16">IF($H16="Before-2004",Q16,0)</f>
        <v>0.0</v>
      </c>
      <c r="T16" s="87">
        <f t="shared" si="11" ref="T16">IF(OR($F$2="No",$H16="Before-2004"),0,ROUND(Q16*0.1,0))</f>
        <v>0.0</v>
      </c>
      <c r="U16" s="88">
        <f t="shared" si="12" ref="U16">IF($H16="Before-2004",0,ROUND(Q16-T16,0))</f>
        <v>0.0</v>
      </c>
      <c r="V16" s="131">
        <f t="array" ref="V16">ROUND(S16+T16+U16,0)</f>
        <v>0.0</v>
      </c>
      <c r="W16" s="89">
        <f t="array" ref="W16">ROUND(R16-V16,0)</f>
        <v>0.0</v>
      </c>
      <c r="X16" s="132"/>
      <c r="Y16" s="91"/>
      <c r="Z16" s="125"/>
    </row>
    <row r="17" spans="8:8" s="71" ht="22.5" customFormat="1" customHeight="1">
      <c r="A17" s="72" t="str">
        <f>IF(C16&gt;=1,"y","n")</f>
        <v>y</v>
      </c>
      <c r="B17" s="73"/>
      <c r="C17" s="93"/>
      <c r="D17" s="94"/>
      <c r="E17" s="95"/>
      <c r="F17" s="96"/>
      <c r="G17" s="97"/>
      <c r="H17" s="98"/>
      <c r="I17" s="99" t="str">
        <f t="shared" si="9"/>
        <v>Feb,22</v>
      </c>
      <c r="J17" s="133">
        <f>$J16</f>
        <v>0.0</v>
      </c>
      <c r="K17" s="101">
        <f t="array" ref="K17">ROUND(J17*$K$9,0)</f>
        <v>0.0</v>
      </c>
      <c r="L17" s="115">
        <f t="array" ref="L17">ROUND(J17+K17,0)</f>
        <v>0.0</v>
      </c>
      <c r="M17" s="103">
        <f t="array" ref="M17">J17</f>
        <v>0.0</v>
      </c>
      <c r="N17" s="101">
        <f t="array" ref="N17">ROUND(M17*$N$9,0)</f>
        <v>0.0</v>
      </c>
      <c r="O17" s="115">
        <f t="array" ref="O17">ROUND(M17+N17,0)</f>
        <v>0.0</v>
      </c>
      <c r="P17" s="117">
        <f t="array" ref="P17">ROUND(J17-M17,0)</f>
        <v>0.0</v>
      </c>
      <c r="Q17" s="118">
        <f t="array" ref="Q17">ROUND(K17-N17,0)</f>
        <v>0.0</v>
      </c>
      <c r="R17" s="115">
        <f t="array" ref="R17">ROUND(P17+Q17,0)</f>
        <v>0.0</v>
      </c>
      <c r="S17" s="106">
        <f t="shared" si="13" ref="S17">IF($H16="Before-2004",Q17,0)</f>
        <v>0.0</v>
      </c>
      <c r="T17" s="106">
        <f t="shared" si="14" ref="T17">IF(OR($F$2="No",$H16="Before-2004"),0,ROUND(Q17*0.1,0))</f>
        <v>0.0</v>
      </c>
      <c r="U17" s="107">
        <f t="shared" si="15" ref="U17">IF($H16="Before-2004",0,ROUND(Q17-T17,0))</f>
        <v>0.0</v>
      </c>
      <c r="V17" s="121">
        <f t="array" ref="V17">ROUND(S17+T17+U17,0)</f>
        <v>0.0</v>
      </c>
      <c r="W17" s="134">
        <f t="array" ref="W17">ROUND(R17-V17,0)</f>
        <v>0.0</v>
      </c>
      <c r="X17" s="123"/>
      <c r="Y17" s="135"/>
      <c r="Z17" s="125"/>
    </row>
    <row r="18" spans="8:8" s="71" ht="22.5" customFormat="1" customHeight="1">
      <c r="A18" s="72" t="str">
        <f>IF(C16&gt;=1,"y","n")</f>
        <v>y</v>
      </c>
      <c r="B18" s="73"/>
      <c r="C18" s="137"/>
      <c r="D18" s="138"/>
      <c r="E18" s="139"/>
      <c r="F18" s="140"/>
      <c r="G18" s="141"/>
      <c r="H18" s="98"/>
      <c r="I18" s="142" t="str">
        <f t="shared" si="9"/>
        <v>March,22</v>
      </c>
      <c r="J18" s="113">
        <f>$J16</f>
        <v>0.0</v>
      </c>
      <c r="K18" s="143">
        <f t="array" ref="K18">ROUND(J18*$K$9,0)</f>
        <v>0.0</v>
      </c>
      <c r="L18" s="144">
        <f t="array" ref="L18">ROUND(J18+K18,0)</f>
        <v>0.0</v>
      </c>
      <c r="M18" s="145">
        <f t="array" ref="M18">J18</f>
        <v>0.0</v>
      </c>
      <c r="N18" s="143">
        <f t="array" ref="N18">ROUND(M18*$N$9,0)</f>
        <v>0.0</v>
      </c>
      <c r="O18" s="144">
        <f t="array" ref="O18">ROUND(M18+N18,0)</f>
        <v>0.0</v>
      </c>
      <c r="P18" s="146">
        <f t="array" ref="P18">ROUND(J18-M18,0)</f>
        <v>0.0</v>
      </c>
      <c r="Q18" s="147">
        <f t="array" ref="Q18">ROUND(K18-N18,0)</f>
        <v>0.0</v>
      </c>
      <c r="R18" s="144">
        <f t="array" ref="R18">ROUND(P18+Q18,0)</f>
        <v>0.0</v>
      </c>
      <c r="S18" s="119">
        <f t="shared" si="16" ref="S18">IF($H16="Before-2004",Q18,0)</f>
        <v>0.0</v>
      </c>
      <c r="T18" s="119">
        <f t="shared" si="17" ref="T18">IF(OR($F$2="No",$H16="Before-2004"),0,ROUND(Q18*0.1,0))</f>
        <v>0.0</v>
      </c>
      <c r="U18" s="120">
        <f t="shared" si="18" ref="U18">IF($H16="Before-2004",0,ROUND(Q18-T18,0))</f>
        <v>0.0</v>
      </c>
      <c r="V18" s="148">
        <f t="array" ref="V18">ROUND(S18+T18+U18,0)</f>
        <v>0.0</v>
      </c>
      <c r="W18" s="149">
        <f t="array" ref="W18">ROUND(R18-V18,0)</f>
        <v>0.0</v>
      </c>
      <c r="X18" s="150"/>
      <c r="Y18" s="151"/>
      <c r="Z18" s="125"/>
    </row>
    <row r="19" spans="8:8" s="71" ht="22.5" customFormat="1" customHeight="1">
      <c r="A19" s="72" t="str">
        <f>IF(C19&gt;=1,"y","n")</f>
        <v>y</v>
      </c>
      <c r="B19" s="73"/>
      <c r="C19" s="74">
        <f>IF(D19&gt;0,C16+1,0)</f>
        <v>4.0</v>
      </c>
      <c r="D19" s="75" t="s">
        <v>69</v>
      </c>
      <c r="E19" s="76"/>
      <c r="F19" s="77"/>
      <c r="G19" s="78"/>
      <c r="H19" s="79"/>
      <c r="I19" s="80" t="str">
        <f t="shared" si="9"/>
        <v>Jan,22</v>
      </c>
      <c r="J19" s="126"/>
      <c r="K19" s="82">
        <f t="array" ref="K19">ROUND(J19*$K$9,0)</f>
        <v>0.0</v>
      </c>
      <c r="L19" s="127">
        <f t="array" ref="L19">ROUND(J19+K19,0)</f>
        <v>0.0</v>
      </c>
      <c r="M19" s="128">
        <f t="array" ref="M19">J19</f>
        <v>0.0</v>
      </c>
      <c r="N19" s="82">
        <f t="array" ref="N19">ROUND(M19*$N$9,0)</f>
        <v>0.0</v>
      </c>
      <c r="O19" s="127">
        <f t="array" ref="O19">ROUND(M19+N19,0)</f>
        <v>0.0</v>
      </c>
      <c r="P19" s="129">
        <f t="array" ref="P19">ROUND(J19-M19,0)</f>
        <v>0.0</v>
      </c>
      <c r="Q19" s="130">
        <f t="array" ref="Q19">ROUND(K19-N19,0)</f>
        <v>0.0</v>
      </c>
      <c r="R19" s="127">
        <f t="array" ref="R19">ROUND(P19+Q19,0)</f>
        <v>0.0</v>
      </c>
      <c r="S19" s="87">
        <f t="shared" si="19" ref="S19">IF($H19="Before-2004",Q19,0)</f>
        <v>0.0</v>
      </c>
      <c r="T19" s="87">
        <f t="shared" si="20" ref="T19">IF(OR($F$2="No",$H19="Before-2004"),0,ROUND(Q19*0.1,0))</f>
        <v>0.0</v>
      </c>
      <c r="U19" s="88">
        <f t="shared" si="21" ref="U19">IF($H19="Before-2004",0,ROUND(Q19-T19,0))</f>
        <v>0.0</v>
      </c>
      <c r="V19" s="131">
        <f t="array" ref="V19">ROUND(S19+T19+U19,0)</f>
        <v>0.0</v>
      </c>
      <c r="W19" s="89">
        <f t="array" ref="W19">ROUND(R19-V19,0)</f>
        <v>0.0</v>
      </c>
      <c r="X19" s="132"/>
      <c r="Y19" s="91"/>
      <c r="Z19" s="125"/>
    </row>
    <row r="20" spans="8:8" s="71" ht="22.5" customFormat="1" customHeight="1">
      <c r="A20" s="72" t="str">
        <f>IF(C19&gt;=1,"y","n")</f>
        <v>y</v>
      </c>
      <c r="B20" s="73"/>
      <c r="C20" s="93"/>
      <c r="D20" s="94"/>
      <c r="E20" s="95"/>
      <c r="F20" s="96"/>
      <c r="G20" s="97"/>
      <c r="H20" s="98"/>
      <c r="I20" s="99" t="str">
        <f t="shared" si="9"/>
        <v>Feb,22</v>
      </c>
      <c r="J20" s="133">
        <f>$J19</f>
        <v>0.0</v>
      </c>
      <c r="K20" s="101">
        <f t="array" ref="K20">ROUND(J20*$K$9,0)</f>
        <v>0.0</v>
      </c>
      <c r="L20" s="115">
        <f t="array" ref="L20">ROUND(J20+K20,0)</f>
        <v>0.0</v>
      </c>
      <c r="M20" s="103">
        <f t="array" ref="M20">J20</f>
        <v>0.0</v>
      </c>
      <c r="N20" s="101">
        <f t="array" ref="N20">ROUND(M20*$N$9,0)</f>
        <v>0.0</v>
      </c>
      <c r="O20" s="115">
        <f t="array" ref="O20">ROUND(M20+N20,0)</f>
        <v>0.0</v>
      </c>
      <c r="P20" s="117">
        <f t="array" ref="P20">ROUND(J20-M20,0)</f>
        <v>0.0</v>
      </c>
      <c r="Q20" s="118">
        <f t="array" ref="Q20">ROUND(K20-N20,0)</f>
        <v>0.0</v>
      </c>
      <c r="R20" s="115">
        <f t="array" ref="R20">ROUND(P20+Q20,0)</f>
        <v>0.0</v>
      </c>
      <c r="S20" s="106">
        <f t="shared" si="22" ref="S20">IF($H19="Before-2004",Q20,0)</f>
        <v>0.0</v>
      </c>
      <c r="T20" s="106">
        <f t="shared" si="23" ref="T20">IF(OR($F$2="No",$H19="Before-2004"),0,ROUND(Q20*0.1,0))</f>
        <v>0.0</v>
      </c>
      <c r="U20" s="107">
        <f t="shared" si="24" ref="U20">IF($H19="Before-2004",0,ROUND(Q20-T20,0))</f>
        <v>0.0</v>
      </c>
      <c r="V20" s="121">
        <f t="array" ref="V20">ROUND(S20+T20+U20,0)</f>
        <v>0.0</v>
      </c>
      <c r="W20" s="134">
        <f t="array" ref="W20">ROUND(R20-V20,0)</f>
        <v>0.0</v>
      </c>
      <c r="X20" s="123"/>
      <c r="Y20" s="135"/>
      <c r="Z20" s="125"/>
    </row>
    <row r="21" spans="8:8" s="71" ht="22.5" customFormat="1" customHeight="1">
      <c r="A21" s="72" t="str">
        <f>IF(C19&gt;=1,"y","n")</f>
        <v>y</v>
      </c>
      <c r="B21" s="73"/>
      <c r="C21" s="137"/>
      <c r="D21" s="138"/>
      <c r="E21" s="139"/>
      <c r="F21" s="140"/>
      <c r="G21" s="141"/>
      <c r="H21" s="98"/>
      <c r="I21" s="142" t="str">
        <f t="shared" si="9"/>
        <v>March,22</v>
      </c>
      <c r="J21" s="113">
        <f>$J19</f>
        <v>0.0</v>
      </c>
      <c r="K21" s="143">
        <f t="array" ref="K21">ROUND(J21*$K$9,0)</f>
        <v>0.0</v>
      </c>
      <c r="L21" s="144">
        <f t="array" ref="L21">ROUND(J21+K21,0)</f>
        <v>0.0</v>
      </c>
      <c r="M21" s="145">
        <f t="array" ref="M21">J21</f>
        <v>0.0</v>
      </c>
      <c r="N21" s="143">
        <f t="array" ref="N21">ROUND(M21*$N$9,0)</f>
        <v>0.0</v>
      </c>
      <c r="O21" s="144">
        <f t="array" ref="O21">ROUND(M21+N21,0)</f>
        <v>0.0</v>
      </c>
      <c r="P21" s="146">
        <f t="array" ref="P21">ROUND(J21-M21,0)</f>
        <v>0.0</v>
      </c>
      <c r="Q21" s="147">
        <f t="array" ref="Q21">ROUND(K21-N21,0)</f>
        <v>0.0</v>
      </c>
      <c r="R21" s="144">
        <f t="array" ref="R21">ROUND(P21+Q21,0)</f>
        <v>0.0</v>
      </c>
      <c r="S21" s="119">
        <f t="shared" si="25" ref="S21">IF($H19="Before-2004",Q21,0)</f>
        <v>0.0</v>
      </c>
      <c r="T21" s="119">
        <f t="shared" si="26" ref="T21">IF(OR($F$2="No",$H19="Before-2004"),0,ROUND(Q21*0.1,0))</f>
        <v>0.0</v>
      </c>
      <c r="U21" s="120">
        <f t="shared" si="27" ref="U21">IF($H19="Before-2004",0,ROUND(Q21-T21,0))</f>
        <v>0.0</v>
      </c>
      <c r="V21" s="148">
        <f t="array" ref="V21">ROUND(S21+T21+U21,0)</f>
        <v>0.0</v>
      </c>
      <c r="W21" s="149">
        <f t="array" ref="W21">ROUND(R21-V21,0)</f>
        <v>0.0</v>
      </c>
      <c r="X21" s="150"/>
      <c r="Y21" s="151"/>
      <c r="Z21" s="125"/>
    </row>
    <row r="22" spans="8:8" s="71" ht="22.5" customFormat="1" customHeight="1">
      <c r="A22" s="72" t="str">
        <f>IF(C22&gt;=1,"y","n")</f>
        <v>y</v>
      </c>
      <c r="B22" s="73"/>
      <c r="C22" s="74">
        <f>IF(D22&gt;0,C19+1,0)</f>
        <v>5.0</v>
      </c>
      <c r="D22" s="75" t="s">
        <v>70</v>
      </c>
      <c r="E22" s="76"/>
      <c r="F22" s="77"/>
      <c r="G22" s="78"/>
      <c r="H22" s="79"/>
      <c r="I22" s="80" t="str">
        <f t="shared" si="9"/>
        <v>Jan,22</v>
      </c>
      <c r="J22" s="126"/>
      <c r="K22" s="82">
        <f t="array" ref="K22">ROUND(J22*$K$9,0)</f>
        <v>0.0</v>
      </c>
      <c r="L22" s="127">
        <f t="array" ref="L22">ROUND(J22+K22,0)</f>
        <v>0.0</v>
      </c>
      <c r="M22" s="128">
        <f t="array" ref="M22">J22</f>
        <v>0.0</v>
      </c>
      <c r="N22" s="82">
        <f t="array" ref="N22">ROUND(M22*$N$9,0)</f>
        <v>0.0</v>
      </c>
      <c r="O22" s="127">
        <f t="array" ref="O22">ROUND(M22+N22,0)</f>
        <v>0.0</v>
      </c>
      <c r="P22" s="129">
        <f t="array" ref="P22">ROUND(J22-M22,0)</f>
        <v>0.0</v>
      </c>
      <c r="Q22" s="130">
        <f t="array" ref="Q22">ROUND(K22-N22,0)</f>
        <v>0.0</v>
      </c>
      <c r="R22" s="127">
        <f t="array" ref="R22">ROUND(P22+Q22,0)</f>
        <v>0.0</v>
      </c>
      <c r="S22" s="87">
        <f t="shared" si="28" ref="S22">IF($H22="Before-2004",Q22,0)</f>
        <v>0.0</v>
      </c>
      <c r="T22" s="87">
        <f t="shared" si="29" ref="T22">IF(OR($F$2="No",$H22="Before-2004"),0,ROUND(Q22*0.1,0))</f>
        <v>0.0</v>
      </c>
      <c r="U22" s="88">
        <f t="shared" si="30" ref="U22">IF($H22="Before-2004",0,ROUND(Q22-T22,0))</f>
        <v>0.0</v>
      </c>
      <c r="V22" s="131">
        <f t="array" ref="V22">ROUND(S22+T22+U22,0)</f>
        <v>0.0</v>
      </c>
      <c r="W22" s="89">
        <f t="array" ref="W22">ROUND(R22-V22,0)</f>
        <v>0.0</v>
      </c>
      <c r="X22" s="132"/>
      <c r="Y22" s="91"/>
      <c r="Z22" s="125"/>
    </row>
    <row r="23" spans="8:8" s="71" ht="22.5" customFormat="1" customHeight="1">
      <c r="A23" s="72" t="str">
        <f>IF(C22&gt;=1,"y","n")</f>
        <v>y</v>
      </c>
      <c r="B23" s="73"/>
      <c r="C23" s="93"/>
      <c r="D23" s="94"/>
      <c r="E23" s="95"/>
      <c r="F23" s="96"/>
      <c r="G23" s="97"/>
      <c r="H23" s="98"/>
      <c r="I23" s="99" t="str">
        <f t="shared" si="9"/>
        <v>Feb,22</v>
      </c>
      <c r="J23" s="133">
        <f>$J22</f>
        <v>0.0</v>
      </c>
      <c r="K23" s="101">
        <f t="array" ref="K23">ROUND(J23*$K$9,0)</f>
        <v>0.0</v>
      </c>
      <c r="L23" s="115">
        <f t="array" ref="L23">ROUND(J23+K23,0)</f>
        <v>0.0</v>
      </c>
      <c r="M23" s="103">
        <f t="array" ref="M23">J23</f>
        <v>0.0</v>
      </c>
      <c r="N23" s="101">
        <f t="array" ref="N23">ROUND(M23*$N$9,0)</f>
        <v>0.0</v>
      </c>
      <c r="O23" s="115">
        <f t="array" ref="O23">ROUND(M23+N23,0)</f>
        <v>0.0</v>
      </c>
      <c r="P23" s="117">
        <f t="array" ref="P23">ROUND(J23-M23,0)</f>
        <v>0.0</v>
      </c>
      <c r="Q23" s="118">
        <f t="array" ref="Q23">ROUND(K23-N23,0)</f>
        <v>0.0</v>
      </c>
      <c r="R23" s="115">
        <f t="array" ref="R23">ROUND(P23+Q23,0)</f>
        <v>0.0</v>
      </c>
      <c r="S23" s="106">
        <f t="shared" si="31" ref="S23">IF($H22="Before-2004",Q23,0)</f>
        <v>0.0</v>
      </c>
      <c r="T23" s="106">
        <f t="shared" si="32" ref="T23">IF(OR($F$2="No",$H22="Before-2004"),0,ROUND(Q23*0.1,0))</f>
        <v>0.0</v>
      </c>
      <c r="U23" s="107">
        <f t="shared" si="33" ref="U23">IF($H22="Before-2004",0,ROUND(Q23-T23,0))</f>
        <v>0.0</v>
      </c>
      <c r="V23" s="121">
        <f t="array" ref="V23">ROUND(S23+T23+U23,0)</f>
        <v>0.0</v>
      </c>
      <c r="W23" s="134">
        <f t="array" ref="W23">ROUND(R23-V23,0)</f>
        <v>0.0</v>
      </c>
      <c r="X23" s="123"/>
      <c r="Y23" s="135"/>
      <c r="Z23" s="125"/>
    </row>
    <row r="24" spans="8:8" s="71" ht="22.5" customFormat="1" customHeight="1">
      <c r="A24" s="72" t="str">
        <f>IF(C22&gt;=1,"y","n")</f>
        <v>y</v>
      </c>
      <c r="B24" s="73"/>
      <c r="C24" s="137"/>
      <c r="D24" s="138"/>
      <c r="E24" s="139"/>
      <c r="F24" s="140"/>
      <c r="G24" s="141"/>
      <c r="H24" s="98"/>
      <c r="I24" s="142" t="str">
        <f t="shared" si="9"/>
        <v>March,22</v>
      </c>
      <c r="J24" s="113">
        <f>$J22</f>
        <v>0.0</v>
      </c>
      <c r="K24" s="143">
        <f t="array" ref="K24">ROUND(J24*$K$9,0)</f>
        <v>0.0</v>
      </c>
      <c r="L24" s="144">
        <f t="array" ref="L24">ROUND(J24+K24,0)</f>
        <v>0.0</v>
      </c>
      <c r="M24" s="145">
        <f t="array" ref="M24">J24</f>
        <v>0.0</v>
      </c>
      <c r="N24" s="143">
        <f t="array" ref="N24">ROUND(M24*$N$9,0)</f>
        <v>0.0</v>
      </c>
      <c r="O24" s="144">
        <f t="array" ref="O24">ROUND(M24+N24,0)</f>
        <v>0.0</v>
      </c>
      <c r="P24" s="146">
        <f t="array" ref="P24">ROUND(J24-M24,0)</f>
        <v>0.0</v>
      </c>
      <c r="Q24" s="147">
        <f t="array" ref="Q24">ROUND(K24-N24,0)</f>
        <v>0.0</v>
      </c>
      <c r="R24" s="144">
        <f t="array" ref="R24">ROUND(P24+Q24,0)</f>
        <v>0.0</v>
      </c>
      <c r="S24" s="119">
        <f t="shared" si="34" ref="S24">IF($H22="Before-2004",Q24,0)</f>
        <v>0.0</v>
      </c>
      <c r="T24" s="119">
        <f t="shared" si="35" ref="T24">IF(OR($F$2="No",$H22="Before-2004"),0,ROUND(Q24*0.1,0))</f>
        <v>0.0</v>
      </c>
      <c r="U24" s="120">
        <f t="shared" si="36" ref="U24">IF($H22="Before-2004",0,ROUND(Q24-T24,0))</f>
        <v>0.0</v>
      </c>
      <c r="V24" s="148">
        <f t="array" ref="V24">ROUND(S24+T24+U24,0)</f>
        <v>0.0</v>
      </c>
      <c r="W24" s="149">
        <f t="array" ref="W24">ROUND(R24-V24,0)</f>
        <v>0.0</v>
      </c>
      <c r="X24" s="150"/>
      <c r="Y24" s="151"/>
      <c r="Z24" s="125"/>
    </row>
    <row r="25" spans="8:8" ht="69.0" customHeight="1">
      <c r="B25" s="73"/>
      <c r="C25" s="152" t="s">
        <v>3</v>
      </c>
      <c r="D25" s="153"/>
      <c r="E25" s="153"/>
      <c r="F25" s="153"/>
      <c r="G25" s="153"/>
      <c r="H25" s="154"/>
      <c r="I25" s="154"/>
      <c r="J25" s="155">
        <f t="array" ref="J25">SUM(ROUND(J10:J24,0))</f>
        <v>274800.0</v>
      </c>
      <c r="K25" s="156">
        <f t="array" ref="K25">SUM(ROUND(K10:K24,0))</f>
        <v>93432.0</v>
      </c>
      <c r="L25" s="157">
        <f t="array" ref="L25">SUM(ROUND(L10:L24,0))</f>
        <v>368232.0</v>
      </c>
      <c r="M25" s="155">
        <f t="array" ref="M25">SUM(ROUND(M10:M24,0))</f>
        <v>274800.0</v>
      </c>
      <c r="N25" s="156">
        <f t="array" ref="N25">SUM(ROUND(N10:N24,0))</f>
        <v>85188.0</v>
      </c>
      <c r="O25" s="157">
        <f t="array" ref="O25">SUM(ROUND(O10:O24,0))</f>
        <v>359988.0</v>
      </c>
      <c r="P25" s="155">
        <f t="array" ref="P25">SUM(ROUND(P10:P24,0))</f>
        <v>0.0</v>
      </c>
      <c r="Q25" s="156">
        <f t="array" ref="Q25">SUM(ROUND(Q10:Q24,0))</f>
        <v>8244.0</v>
      </c>
      <c r="R25" s="158">
        <f t="array" ref="R25">SUM(ROUND(R10:R24,0))</f>
        <v>8244.0</v>
      </c>
      <c r="S25" s="159">
        <f t="array" ref="S25">SUM(ROUND(S10:S24,0))</f>
        <v>4185.0</v>
      </c>
      <c r="T25" s="155">
        <f t="array" ref="T25">SUM(ROUND(T10:T24,0))</f>
        <v>0.0</v>
      </c>
      <c r="U25" s="155">
        <f t="array" ref="U25">SUM(ROUND(U10:U24,0))</f>
        <v>4059.0</v>
      </c>
      <c r="V25" s="160">
        <f t="array" ref="V25">SUM(ROUND(V10:V24,0))</f>
        <v>8244.0</v>
      </c>
      <c r="W25" s="160">
        <f t="array" ref="W25">SUM(ROUND(W10:W24,0))</f>
        <v>0.0</v>
      </c>
      <c r="X25" s="160"/>
      <c r="Y25" s="161"/>
      <c r="Z25" s="162"/>
    </row>
    <row r="26" spans="8:8" ht="18.0" customHeight="1">
      <c r="B26" s="73"/>
      <c r="C26" s="163" t="s">
        <v>9</v>
      </c>
      <c r="D26" s="164"/>
      <c r="E26" s="164"/>
      <c r="F26" s="164"/>
      <c r="G26" s="164"/>
      <c r="H26" s="164"/>
      <c r="I26" s="165"/>
      <c r="J26" s="165"/>
      <c r="K26" s="165"/>
      <c r="L26" s="165"/>
      <c r="M26" s="165"/>
      <c r="N26" s="165"/>
      <c r="O26" s="165"/>
      <c r="P26" s="165"/>
      <c r="Q26" s="165"/>
      <c r="R26" s="166" t="s">
        <v>18</v>
      </c>
      <c r="S26" s="167"/>
      <c r="T26" s="167"/>
      <c r="U26" s="167"/>
      <c r="V26" s="167"/>
      <c r="W26" s="167"/>
      <c r="X26" s="167"/>
      <c r="Y26" s="168"/>
      <c r="Z26" s="162"/>
    </row>
    <row r="27" spans="8:8" ht="18.0" customHeight="1">
      <c r="B27" s="73"/>
      <c r="C27" s="169" t="s">
        <v>4</v>
      </c>
      <c r="D27" s="170" t="s">
        <v>12</v>
      </c>
      <c r="E27" s="171"/>
      <c r="F27" s="171"/>
      <c r="G27" s="171"/>
      <c r="H27" s="172"/>
      <c r="I27" s="173"/>
      <c r="J27" s="174" t="s">
        <v>7</v>
      </c>
      <c r="K27" s="174"/>
      <c r="L27" s="174"/>
      <c r="M27" s="174"/>
      <c r="N27" s="175">
        <f>P25</f>
        <v>0.0</v>
      </c>
      <c r="O27" s="176"/>
      <c r="P27" s="176"/>
      <c r="Q27" s="176"/>
      <c r="R27" s="177" t="s">
        <v>22</v>
      </c>
      <c r="S27" s="178"/>
      <c r="T27" s="178"/>
      <c r="U27" s="178"/>
      <c r="V27" s="178"/>
      <c r="W27" s="178"/>
      <c r="X27" s="178"/>
      <c r="Y27" s="179"/>
      <c r="Z27" s="162"/>
    </row>
    <row r="28" spans="8:8" ht="18.0" customHeight="1">
      <c r="B28" s="73"/>
      <c r="C28" s="180" t="s">
        <v>5</v>
      </c>
      <c r="D28" s="181"/>
      <c r="E28" s="182"/>
      <c r="F28" s="182"/>
      <c r="G28" s="182"/>
      <c r="H28" s="183"/>
      <c r="I28" s="184"/>
      <c r="J28" s="174" t="s">
        <v>8</v>
      </c>
      <c r="K28" s="174"/>
      <c r="L28" s="174"/>
      <c r="M28" s="174"/>
      <c r="N28" s="175">
        <f>Q25</f>
        <v>8244.0</v>
      </c>
      <c r="O28" s="176"/>
      <c r="P28" s="176"/>
      <c r="Q28" s="176"/>
      <c r="R28" s="177"/>
      <c r="S28" s="178"/>
      <c r="T28" s="178"/>
      <c r="U28" s="178"/>
      <c r="V28" s="178"/>
      <c r="W28" s="178"/>
      <c r="X28" s="178"/>
      <c r="Y28" s="179"/>
      <c r="Z28" s="162"/>
    </row>
    <row r="29" spans="8:8" ht="18.0" customHeight="1">
      <c r="B29" s="73"/>
      <c r="C29" s="185"/>
      <c r="D29" s="186"/>
      <c r="E29" s="187"/>
      <c r="F29" s="187"/>
      <c r="G29" s="187"/>
      <c r="H29" s="188"/>
      <c r="I29" s="189"/>
      <c r="J29" s="190" t="s">
        <v>16</v>
      </c>
      <c r="K29" s="190"/>
      <c r="L29" s="190"/>
      <c r="M29" s="190"/>
      <c r="N29" s="191">
        <f>R25</f>
        <v>8244.0</v>
      </c>
      <c r="O29" s="191"/>
      <c r="P29" s="191"/>
      <c r="Q29" s="191"/>
      <c r="R29" s="192" t="s">
        <v>19</v>
      </c>
      <c r="S29" s="193"/>
      <c r="T29" s="193"/>
      <c r="U29" s="193"/>
      <c r="V29" s="193"/>
      <c r="W29" s="193"/>
      <c r="X29" s="193"/>
      <c r="Y29" s="194"/>
      <c r="Z29" s="162"/>
    </row>
    <row r="30" spans="8:8" ht="18.0" customHeight="1">
      <c r="B30" s="73"/>
      <c r="C30" s="169" t="s">
        <v>4</v>
      </c>
      <c r="D30" s="195" t="s">
        <v>10</v>
      </c>
      <c r="E30" s="196"/>
      <c r="F30" s="196"/>
      <c r="G30" s="196"/>
      <c r="H30" s="197"/>
      <c r="I30" s="198"/>
      <c r="J30" s="199" t="s">
        <v>31</v>
      </c>
      <c r="K30" s="200"/>
      <c r="L30" s="200"/>
      <c r="M30" s="201"/>
      <c r="N30" s="175">
        <f>S25</f>
        <v>4185.0</v>
      </c>
      <c r="O30" s="176"/>
      <c r="P30" s="176"/>
      <c r="Q30" s="176"/>
      <c r="R30" s="192"/>
      <c r="S30" s="193"/>
      <c r="T30" s="193"/>
      <c r="U30" s="193"/>
      <c r="V30" s="193"/>
      <c r="W30" s="193"/>
      <c r="X30" s="193"/>
      <c r="Y30" s="194"/>
      <c r="Z30" s="162"/>
    </row>
    <row r="31" spans="8:8" ht="18.0" customHeight="1">
      <c r="B31" s="73"/>
      <c r="C31" s="169" t="s">
        <v>5</v>
      </c>
      <c r="D31" s="202"/>
      <c r="E31" s="203"/>
      <c r="F31" s="203"/>
      <c r="G31" s="203"/>
      <c r="H31" s="204"/>
      <c r="I31" s="205"/>
      <c r="J31" s="174" t="s">
        <v>20</v>
      </c>
      <c r="K31" s="174"/>
      <c r="L31" s="174"/>
      <c r="M31" s="174"/>
      <c r="N31" s="206">
        <f>T25</f>
        <v>0.0</v>
      </c>
      <c r="O31" s="207"/>
      <c r="P31" s="207"/>
      <c r="Q31" s="208"/>
      <c r="R31" s="192"/>
      <c r="S31" s="193"/>
      <c r="T31" s="193"/>
      <c r="U31" s="193"/>
      <c r="V31" s="193"/>
      <c r="W31" s="193"/>
      <c r="X31" s="193"/>
      <c r="Y31" s="194"/>
      <c r="Z31" s="162"/>
    </row>
    <row r="32" spans="8:8" ht="18.0" customHeight="1">
      <c r="B32" s="73"/>
      <c r="C32" s="169" t="s">
        <v>6</v>
      </c>
      <c r="D32" s="202"/>
      <c r="E32" s="203"/>
      <c r="F32" s="203"/>
      <c r="G32" s="203"/>
      <c r="H32" s="204"/>
      <c r="I32" s="205"/>
      <c r="J32" s="174" t="s">
        <v>27</v>
      </c>
      <c r="K32" s="174"/>
      <c r="L32" s="174"/>
      <c r="M32" s="174"/>
      <c r="N32" s="206">
        <f>U25</f>
        <v>4059.0</v>
      </c>
      <c r="O32" s="207"/>
      <c r="P32" s="207"/>
      <c r="Q32" s="208"/>
      <c r="R32" s="192"/>
      <c r="S32" s="193"/>
      <c r="T32" s="193"/>
      <c r="U32" s="193"/>
      <c r="V32" s="193"/>
      <c r="W32" s="193"/>
      <c r="X32" s="193"/>
      <c r="Y32" s="194"/>
      <c r="Z32" s="162"/>
    </row>
    <row r="33" spans="8:8" ht="18.0" customHeight="1">
      <c r="B33" s="73"/>
      <c r="C33" s="209"/>
      <c r="D33" s="210"/>
      <c r="E33" s="211"/>
      <c r="F33" s="211"/>
      <c r="G33" s="211"/>
      <c r="H33" s="212"/>
      <c r="I33" s="213"/>
      <c r="J33" s="190" t="s">
        <v>17</v>
      </c>
      <c r="K33" s="190"/>
      <c r="L33" s="190"/>
      <c r="M33" s="190"/>
      <c r="N33" s="191">
        <f>V25</f>
        <v>8244.0</v>
      </c>
      <c r="O33" s="214"/>
      <c r="P33" s="214"/>
      <c r="Q33" s="214"/>
      <c r="R33" s="192"/>
      <c r="S33" s="193"/>
      <c r="T33" s="193"/>
      <c r="U33" s="193"/>
      <c r="V33" s="193"/>
      <c r="W33" s="193"/>
      <c r="X33" s="193"/>
      <c r="Y33" s="194"/>
      <c r="Z33" s="162"/>
    </row>
    <row r="34" spans="8:8" ht="21.0" customHeight="1">
      <c r="B34" s="73"/>
      <c r="C34" s="215" t="s">
        <v>11</v>
      </c>
      <c r="D34" s="216"/>
      <c r="E34" s="216"/>
      <c r="F34" s="217"/>
      <c r="G34" s="217"/>
      <c r="H34" s="217"/>
      <c r="I34" s="217"/>
      <c r="J34" s="217"/>
      <c r="K34" s="217"/>
      <c r="L34" s="217"/>
      <c r="M34" s="217"/>
      <c r="N34" s="218">
        <f>ROUND(N29-N33,0)</f>
        <v>0.0</v>
      </c>
      <c r="O34" s="217"/>
      <c r="P34" s="217"/>
      <c r="Q34" s="217"/>
      <c r="R34" s="219"/>
      <c r="S34" s="220"/>
      <c r="T34" s="220"/>
      <c r="U34" s="220"/>
      <c r="V34" s="220"/>
      <c r="W34" s="220"/>
      <c r="X34" s="220"/>
      <c r="Y34" s="221"/>
      <c r="Z34" s="162"/>
    </row>
    <row r="35" spans="8:8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8:8" hidden="1"/>
    <row r="37" spans="8:8" hidden="1"/>
    <row r="38" spans="8:8" hidden="1"/>
    <row r="39" spans="8:8" hidden="1"/>
    <row r="40" spans="8:8" hidden="1"/>
    <row r="41" spans="8:8" hidden="1"/>
    <row r="42" spans="8:8" hidden="1"/>
    <row r="43" spans="8:8" hidden="1"/>
    <row r="44" spans="8:8" hidden="1"/>
    <row r="45" spans="8:8" hidden="1"/>
    <row r="46" spans="8:8" hidden="1"/>
    <row r="47" spans="8:8" hidden="1"/>
    <row r="48" spans="8:8" hidden="1"/>
    <row r="49" spans="8:8" hidden="1"/>
    <row r="50" spans="8:8" hidden="1"/>
    <row r="51" spans="8:8" hidden="1"/>
    <row r="52" spans="8:8" hidden="1"/>
    <row r="53" spans="8:8" hidden="1"/>
    <row r="54" spans="8:8" hidden="1"/>
    <row r="55" spans="8:8" hidden="1"/>
    <row r="56" spans="8:8" hidden="1"/>
    <row r="57" spans="8:8" hidden="1"/>
    <row r="58" spans="8:8" hidden="1"/>
    <row r="59" spans="8:8" hidden="1"/>
    <row r="60" spans="8:8" hidden="1"/>
    <row r="61" spans="8:8" hidden="1"/>
    <row r="62" spans="8:8" hidden="1"/>
    <row r="63" spans="8:8" hidden="1"/>
    <row r="64" spans="8:8" hidden="1"/>
    <row r="65" spans="8:8" hidden="1"/>
    <row r="66" spans="8:8" hidden="1"/>
    <row r="67" spans="8:8" hidden="1"/>
    <row r="68" spans="8:8" hidden="1"/>
    <row r="69" spans="8:8" hidden="1"/>
    <row r="70" spans="8:8" hidden="1"/>
    <row r="71" spans="8:8" hidden="1"/>
    <row r="72" spans="8:8" hidden="1"/>
    <row r="73" spans="8:8" hidden="1"/>
    <row r="74" spans="8:8" hidden="1"/>
    <row r="75" spans="8:8" hidden="1"/>
    <row r="76" spans="8:8" hidden="1"/>
    <row r="77" spans="8:8" hidden="1"/>
    <row r="78" spans="8:8" hidden="1"/>
    <row r="79" spans="8:8" hidden="1"/>
    <row r="80" spans="8:8" hidden="1"/>
    <row r="81" spans="8:8" hidden="1"/>
    <row r="82" spans="8:8" hidden="1"/>
    <row r="83" spans="8:8" hidden="1"/>
    <row r="84" spans="8:8" hidden="1"/>
    <row r="85" spans="8:8" hidden="1"/>
    <row r="86" spans="8:8" hidden="1"/>
    <row r="87" spans="8:8" hidden="1"/>
    <row r="88" spans="8:8" hidden="1"/>
    <row r="89" spans="8:8" hidden="1"/>
    <row r="90" spans="8:8" hidden="1"/>
    <row r="91" spans="8:8" hidden="1"/>
    <row r="92" spans="8:8" hidden="1"/>
    <row r="93" spans="8:8" hidden="1"/>
    <row r="94" spans="8:8" hidden="1"/>
    <row r="95" spans="8:8" hidden="1"/>
    <row r="96" spans="8:8" hidden="1"/>
    <row r="97" spans="8:8" hidden="1"/>
    <row r="98" spans="8:8" hidden="1"/>
    <row r="99" spans="8:8" hidden="1"/>
    <row r="100" spans="8:8" hidden="1"/>
    <row r="101" spans="8:8" hidden="1"/>
    <row r="102" spans="8:8" hidden="1"/>
    <row r="103" spans="8:8" hidden="1"/>
    <row r="104" spans="8:8" hidden="1"/>
    <row r="105" spans="8:8" hidden="1"/>
    <row r="106" spans="8:8" hidden="1"/>
    <row r="107" spans="8:8" hidden="1"/>
    <row r="108" spans="8:8" hidden="1"/>
    <row r="109" spans="8:8" hidden="1"/>
    <row r="110" spans="8:8" hidden="1"/>
    <row r="111" spans="8:8" hidden="1"/>
    <row r="112" spans="8:8" hidden="1"/>
    <row r="113" spans="8:8" hidden="1"/>
    <row r="114" spans="8:8" hidden="1"/>
    <row r="115" spans="8:8" hidden="1"/>
    <row r="116" spans="8:8" hidden="1"/>
    <row r="117" spans="8:8" hidden="1"/>
    <row r="118" spans="8:8" hidden="1"/>
    <row r="119" spans="8:8" hidden="1"/>
    <row r="120" spans="8:8" hidden="1"/>
    <row r="121" spans="8:8" hidden="1"/>
    <row r="122" spans="8:8" hidden="1"/>
    <row r="123" spans="8:8" hidden="1"/>
    <row r="124" spans="8:8" hidden="1"/>
    <row r="125" spans="8:8" hidden="1"/>
    <row r="126" spans="8:8" hidden="1"/>
    <row r="127" spans="8:8" hidden="1"/>
    <row r="128" spans="8:8" hidden="1"/>
    <row r="129" spans="8:8" hidden="1"/>
    <row r="130" spans="8:8" hidden="1"/>
    <row r="131" spans="8:8" hidden="1"/>
    <row r="132" spans="8:8" hidden="1"/>
    <row r="133" spans="8:8" hidden="1"/>
    <row r="134" spans="8:8" hidden="1"/>
    <row r="135" spans="8:8" hidden="1"/>
    <row r="136" spans="8:8" hidden="1"/>
    <row r="137" spans="8:8" hidden="1"/>
    <row r="138" spans="8:8" hidden="1"/>
    <row r="139" spans="8:8" hidden="1"/>
    <row r="140" spans="8:8" hidden="1"/>
    <row r="141" spans="8:8" hidden="1"/>
    <row r="142" spans="8:8" hidden="1"/>
    <row r="143" spans="8:8" hidden="1"/>
    <row r="144" spans="8:8" hidden="1"/>
    <row r="145" spans="8:8" hidden="1"/>
    <row r="146" spans="8:8" hidden="1"/>
    <row r="147" spans="8:8" hidden="1"/>
    <row r="148" spans="8:8" hidden="1"/>
    <row r="149" spans="8:8" hidden="1"/>
    <row r="150" spans="8:8" hidden="1"/>
    <row r="151" spans="8:8" hidden="1"/>
    <row r="152" spans="8:8" hidden="1"/>
    <row r="153" spans="8:8" hidden="1"/>
    <row r="154" spans="8:8" hidden="1"/>
    <row r="155" spans="8:8" hidden="1"/>
    <row r="156" spans="8:8" hidden="1"/>
    <row r="157" spans="8:8" hidden="1"/>
    <row r="158" spans="8:8" hidden="1"/>
    <row r="159" spans="8:8" hidden="1"/>
    <row r="160" spans="8:8" hidden="1"/>
    <row r="161" spans="8:8" hidden="1"/>
    <row r="162" spans="8:8" hidden="1"/>
    <row r="163" spans="8:8" hidden="1"/>
    <row r="164" spans="8:8" hidden="1"/>
    <row r="165" spans="8:8" hidden="1"/>
    <row r="166" spans="8:8" hidden="1"/>
    <row r="167" spans="8:8" hidden="1"/>
    <row r="168" spans="8:8" hidden="1"/>
    <row r="169" spans="8:8" hidden="1"/>
    <row r="170" spans="8:8" hidden="1"/>
    <row r="171" spans="8:8" hidden="1"/>
    <row r="172" spans="8:8" hidden="1"/>
    <row r="173" spans="8:8" hidden="1"/>
    <row r="174" spans="8:8" hidden="1"/>
    <row r="175" spans="8:8" hidden="1"/>
    <row r="176" spans="8:8" hidden="1"/>
    <row r="177" spans="8:8" hidden="1"/>
    <row r="178" spans="8:8" hidden="1"/>
    <row r="179" spans="8:8" hidden="1"/>
    <row r="180" spans="8:8" hidden="1"/>
    <row r="181" spans="8:8" hidden="1"/>
    <row r="182" spans="8:8" hidden="1"/>
    <row r="183" spans="8:8" hidden="1"/>
    <row r="184" spans="8:8" hidden="1"/>
    <row r="185" spans="8:8" hidden="1"/>
    <row r="186" spans="8:8" hidden="1"/>
    <row r="187" spans="8:8" hidden="1"/>
    <row r="188" spans="8:8" hidden="1"/>
    <row r="189" spans="8:8" hidden="1"/>
    <row r="190" spans="8:8" hidden="1"/>
    <row r="191" spans="8:8" hidden="1"/>
    <row r="192" spans="8:8" hidden="1"/>
    <row r="193" spans="8:8" hidden="1"/>
    <row r="194" spans="8:8" hidden="1"/>
    <row r="195" spans="8:8" hidden="1"/>
    <row r="196" spans="8:8" customHeight="1"/>
    <row r="197" spans="8:8" customHeight="1"/>
    <row r="198" spans="8:8" customHeight="1"/>
    <row r="199" spans="8:8" customHeight="1"/>
    <row r="200" spans="8:8" customHeight="1"/>
    <row r="201" spans="8:8" customHeight="1"/>
    <row r="202" spans="8:8" customHeight="1"/>
  </sheetData>
  <sheetProtection password="c875" sheet="1" objects="1" scenarios="1" formatCells="0" formatColumns="0" formatRows="0" insertColumns="0" insertRows="0" deleteColumns="0" deleteRows="0" selectLockedCells="1"/>
  <mergeCells count="81">
    <mergeCell ref="B1:B9"/>
    <mergeCell ref="J31:M31"/>
    <mergeCell ref="G7:G9"/>
    <mergeCell ref="V7:V9"/>
    <mergeCell ref="N27:Q27"/>
    <mergeCell ref="R27:Y28"/>
    <mergeCell ref="L6:N6"/>
    <mergeCell ref="C2:E2"/>
    <mergeCell ref="H7:H9"/>
    <mergeCell ref="J7:L7"/>
    <mergeCell ref="M7:O7"/>
    <mergeCell ref="X7:X9"/>
    <mergeCell ref="Y7:Y9"/>
    <mergeCell ref="J30:M30"/>
    <mergeCell ref="B10:B24"/>
    <mergeCell ref="J8:J9"/>
    <mergeCell ref="N30:Q30"/>
    <mergeCell ref="N31:Q31"/>
    <mergeCell ref="N32:Q32"/>
    <mergeCell ref="J32:M32"/>
    <mergeCell ref="G22:G24"/>
    <mergeCell ref="D22:F24"/>
    <mergeCell ref="J27:M27"/>
    <mergeCell ref="H22:H24"/>
    <mergeCell ref="N28:Q28"/>
    <mergeCell ref="G6:K6"/>
    <mergeCell ref="J28:M28"/>
    <mergeCell ref="D27:H29"/>
    <mergeCell ref="C1:Y1"/>
    <mergeCell ref="G2:I2"/>
    <mergeCell ref="K2:Y2"/>
    <mergeCell ref="C3:Y3"/>
    <mergeCell ref="C4:Y4"/>
    <mergeCell ref="C5:Y5"/>
    <mergeCell ref="P6:Q6"/>
    <mergeCell ref="R6:Y6"/>
    <mergeCell ref="D13:F15"/>
    <mergeCell ref="N33:Q33"/>
    <mergeCell ref="N34:Q34"/>
    <mergeCell ref="H16:H18"/>
    <mergeCell ref="J33:M33"/>
    <mergeCell ref="G19:G21"/>
    <mergeCell ref="H19:H21"/>
    <mergeCell ref="J29:M29"/>
    <mergeCell ref="B35:Z35"/>
    <mergeCell ref="W7:W9"/>
    <mergeCell ref="L8:L9"/>
    <mergeCell ref="R8:R9"/>
    <mergeCell ref="P8:P9"/>
    <mergeCell ref="P7:R7"/>
    <mergeCell ref="S7:S9"/>
    <mergeCell ref="U7:U9"/>
    <mergeCell ref="R29:Y34"/>
    <mergeCell ref="N29:Q29"/>
    <mergeCell ref="G13:G15"/>
    <mergeCell ref="C26:Q26"/>
    <mergeCell ref="R26:Y26"/>
    <mergeCell ref="O8:O9"/>
    <mergeCell ref="D16:F18"/>
    <mergeCell ref="C13:C15"/>
    <mergeCell ref="C25:G25"/>
    <mergeCell ref="Q8:Q9"/>
    <mergeCell ref="C10:C12"/>
    <mergeCell ref="I7:I9"/>
    <mergeCell ref="H10:H12"/>
    <mergeCell ref="G10:G12"/>
    <mergeCell ref="D10:F12"/>
    <mergeCell ref="D7:F9"/>
    <mergeCell ref="T7:T9"/>
    <mergeCell ref="C6:F6"/>
    <mergeCell ref="G16:G18"/>
    <mergeCell ref="H13:H15"/>
    <mergeCell ref="D19:F21"/>
    <mergeCell ref="D30:H33"/>
    <mergeCell ref="C34:M34"/>
    <mergeCell ref="B25:B34"/>
    <mergeCell ref="C16:C18"/>
    <mergeCell ref="M8:M9"/>
    <mergeCell ref="C7:C9"/>
    <mergeCell ref="C19:C21"/>
    <mergeCell ref="C22:C24"/>
  </mergeCells>
  <conditionalFormatting sqref="A10:Y24">
    <cfRule type="expression" priority="1" dxfId="0">
      <formula>$A10="n"</formula>
    </cfRule>
  </conditionalFormatting>
  <dataValidations count="4">
    <dataValidation allowBlank="1" type="list" errorStyle="stop" showInputMessage="1" showErrorMessage="1" sqref="F2">
      <formula1>"YES,NO"</formula1>
    </dataValidation>
    <dataValidation allowBlank="1" type="list" errorStyle="stop" showInputMessage="1" showErrorMessage="1" sqref="H10:H24">
      <formula1>"After-2004,Before-2004"</formula1>
    </dataValidation>
    <dataValidation allowBlank="1" type="list" errorStyle="stop" showInputMessage="1" showErrorMessage="1" sqref="G2">
      <formula1>"OFFICE:  PRINCIPAL,OFFICE:  HEAD MASTER,OFFICE:  CBEO"</formula1>
    </dataValidation>
    <dataValidation allowBlank="1" type="list" errorStyle="stop" showInputMessage="1" showErrorMessage="1" sqref="C4:Y4">
      <formula1>"DA AREAR,SURENDER AREAR"</formula1>
    </dataValidation>
  </dataValidations>
  <pageMargins left="0.35433070866141736" right="0.15748031496062992" top="0.1968503937007874" bottom="0.1968503937007874" header="0.15748031496062992" footer="0.15748031496062992"/>
  <pageSetup paperSize="9" scale="5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tabColor rgb="FFFFFF00"/>
  </sheetPr>
  <dimension ref="A1:XEO217"/>
  <sheetViews>
    <sheetView workbookViewId="0" topLeftCell="E10" zoomScale="70">
      <selection activeCell="H31" sqref="H31:H33"/>
    </sheetView>
  </sheetViews>
  <sheetFormatPr defaultRowHeight="0.0" customHeight="1" defaultColWidth="0" zeroHeight="1"/>
  <cols>
    <col min="1" max="1" hidden="1" customWidth="1" width="7.5703125" style="1"/>
    <col min="2" max="2" customWidth="1" width="7.4257812" style="1"/>
    <col min="3" max="3" customWidth="1" width="5.4257812" style="1"/>
    <col min="4" max="4" customWidth="1" width="2.5703125" style="1"/>
    <col min="5" max="7" customWidth="1" width="17.855469" style="1"/>
    <col min="8" max="8" customWidth="1" width="17.570312" style="1"/>
    <col min="9" max="22" customWidth="1" width="9.5703125" style="1"/>
    <col min="23" max="23" customWidth="1" width="10.7109375" style="1"/>
    <col min="24" max="25" customWidth="1" width="11.285156" style="1"/>
    <col min="26" max="26" customWidth="1" width="7.8554688" style="1"/>
    <col min="27" max="16368" hidden="1" customWidth="0" width="7.8554688" style="1"/>
    <col min="16369" max="16384" hidden="1" customWidth="0" width="4.0" style="1"/>
  </cols>
  <sheetData>
    <row r="1" spans="8:8" ht="36.0" customHeight="1">
      <c r="B1" s="2"/>
      <c r="C1" s="3" t="s">
        <v>21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</row>
    <row r="2" spans="8:8" ht="35.25" customHeight="1">
      <c r="B2" s="2"/>
      <c r="C2" s="5" t="s">
        <v>52</v>
      </c>
      <c r="D2" s="6"/>
      <c r="E2" s="6"/>
      <c r="F2" s="7" t="s">
        <v>53</v>
      </c>
      <c r="G2" s="8" t="s">
        <v>42</v>
      </c>
      <c r="H2" s="9"/>
      <c r="I2" s="9"/>
      <c r="J2" s="10" t="s">
        <v>43</v>
      </c>
      <c r="K2" s="11" t="s">
        <v>39</v>
      </c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2"/>
      <c r="Z2" s="13"/>
    </row>
    <row r="3" spans="8:8" ht="24.0" customHeight="1">
      <c r="B3" s="2"/>
      <c r="C3" s="14" t="str">
        <f>CONCATENATE(C2,J2,K2)</f>
        <v>NPS DEDUCTION,   GOVT. SR. SEC. SCHOOL…………………………………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3"/>
    </row>
    <row r="4" spans="8:8" ht="18.75" customHeight="1">
      <c r="B4" s="2"/>
      <c r="C4" s="16" t="s">
        <v>33</v>
      </c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3"/>
    </row>
    <row r="5" spans="8:8" ht="39.0" customHeight="1">
      <c r="B5" s="2"/>
      <c r="C5" s="18" t="s">
        <v>41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20"/>
      <c r="Z5" s="13"/>
    </row>
    <row r="6" spans="8:8" s="21" ht="20.25" customFormat="1" customHeight="1">
      <c r="B6" s="2"/>
      <c r="C6" s="22" t="s">
        <v>25</v>
      </c>
      <c r="D6" s="23"/>
      <c r="E6" s="23"/>
      <c r="F6" s="23"/>
      <c r="G6" s="24" t="s">
        <v>36</v>
      </c>
      <c r="H6" s="24"/>
      <c r="I6" s="24"/>
      <c r="J6" s="24"/>
      <c r="K6" s="25"/>
      <c r="L6" s="26" t="s">
        <v>40</v>
      </c>
      <c r="M6" s="27"/>
      <c r="N6" s="27"/>
      <c r="O6" s="222">
        <v>27.0</v>
      </c>
      <c r="P6" s="29" t="s">
        <v>26</v>
      </c>
      <c r="Q6" s="30"/>
      <c r="R6" s="31">
        <v>44515.0</v>
      </c>
      <c r="S6" s="31"/>
      <c r="T6" s="31"/>
      <c r="U6" s="31"/>
      <c r="V6" s="31"/>
      <c r="W6" s="31"/>
      <c r="X6" s="31"/>
      <c r="Y6" s="31"/>
      <c r="Z6" s="32"/>
    </row>
    <row r="7" spans="8:8" ht="32.25" customHeight="1">
      <c r="B7" s="2"/>
      <c r="C7" s="33" t="s">
        <v>13</v>
      </c>
      <c r="D7" s="34" t="s">
        <v>23</v>
      </c>
      <c r="E7" s="35"/>
      <c r="F7" s="36"/>
      <c r="G7" s="34" t="s">
        <v>24</v>
      </c>
      <c r="H7" s="37" t="s">
        <v>49</v>
      </c>
      <c r="I7" s="37" t="s">
        <v>34</v>
      </c>
      <c r="J7" s="38" t="s">
        <v>28</v>
      </c>
      <c r="K7" s="39"/>
      <c r="L7" s="40"/>
      <c r="M7" s="41" t="s">
        <v>29</v>
      </c>
      <c r="N7" s="39"/>
      <c r="O7" s="40"/>
      <c r="P7" s="38" t="s">
        <v>30</v>
      </c>
      <c r="Q7" s="39"/>
      <c r="R7" s="40"/>
      <c r="S7" s="42" t="s">
        <v>31</v>
      </c>
      <c r="T7" s="43" t="s">
        <v>20</v>
      </c>
      <c r="U7" s="37" t="s">
        <v>32</v>
      </c>
      <c r="V7" s="33" t="s">
        <v>14</v>
      </c>
      <c r="W7" s="44" t="s">
        <v>15</v>
      </c>
      <c r="X7" s="33" t="s">
        <v>44</v>
      </c>
      <c r="Y7" s="44" t="s">
        <v>45</v>
      </c>
      <c r="Z7" s="13"/>
    </row>
    <row r="8" spans="8:8" ht="32.25" customHeight="1">
      <c r="B8" s="2"/>
      <c r="C8" s="45"/>
      <c r="D8" s="46"/>
      <c r="E8" s="47"/>
      <c r="F8" s="48"/>
      <c r="G8" s="46"/>
      <c r="H8" s="49"/>
      <c r="I8" s="50"/>
      <c r="J8" s="51" t="s">
        <v>0</v>
      </c>
      <c r="K8" s="223" t="s">
        <v>1</v>
      </c>
      <c r="L8" s="53" t="s">
        <v>2</v>
      </c>
      <c r="M8" s="51" t="s">
        <v>0</v>
      </c>
      <c r="N8" s="223" t="s">
        <v>1</v>
      </c>
      <c r="O8" s="53" t="s">
        <v>2</v>
      </c>
      <c r="P8" s="51" t="s">
        <v>0</v>
      </c>
      <c r="Q8" s="54" t="s">
        <v>1</v>
      </c>
      <c r="R8" s="53" t="s">
        <v>2</v>
      </c>
      <c r="S8" s="55"/>
      <c r="T8" s="56"/>
      <c r="U8" s="50"/>
      <c r="V8" s="45"/>
      <c r="W8" s="57"/>
      <c r="X8" s="45"/>
      <c r="Y8" s="57"/>
      <c r="Z8" s="13"/>
    </row>
    <row r="9" spans="8:8" ht="32.25" customHeight="1">
      <c r="B9" s="2"/>
      <c r="C9" s="58"/>
      <c r="D9" s="59"/>
      <c r="E9" s="60"/>
      <c r="F9" s="61"/>
      <c r="G9" s="59"/>
      <c r="H9" s="62"/>
      <c r="I9" s="50"/>
      <c r="J9" s="63"/>
      <c r="K9" s="64">
        <v>0.34</v>
      </c>
      <c r="L9" s="65"/>
      <c r="M9" s="63"/>
      <c r="N9" s="64">
        <v>0.31</v>
      </c>
      <c r="O9" s="65"/>
      <c r="P9" s="63"/>
      <c r="Q9" s="66"/>
      <c r="R9" s="65"/>
      <c r="S9" s="67"/>
      <c r="T9" s="68"/>
      <c r="U9" s="69"/>
      <c r="V9" s="58"/>
      <c r="W9" s="70"/>
      <c r="X9" s="58"/>
      <c r="Y9" s="70"/>
      <c r="Z9" s="13"/>
    </row>
    <row r="10" spans="8:8" s="71" ht="16.5" customFormat="1" customHeight="1">
      <c r="A10" s="72" t="str">
        <f>IF(C10&gt;=1,"y","n")</f>
        <v>y</v>
      </c>
      <c r="B10" s="73"/>
      <c r="C10" s="74">
        <v>1.0</v>
      </c>
      <c r="D10" s="75" t="s">
        <v>37</v>
      </c>
      <c r="E10" s="76"/>
      <c r="F10" s="77"/>
      <c r="G10" s="78" t="s">
        <v>35</v>
      </c>
      <c r="H10" s="79" t="s">
        <v>50</v>
      </c>
      <c r="I10" s="80" t="s">
        <v>46</v>
      </c>
      <c r="J10" s="81">
        <v>45100.0</v>
      </c>
      <c r="K10" s="82">
        <f t="array" ref="K10">ROUND(J10*$K$9,0)</f>
        <v>15334.0</v>
      </c>
      <c r="L10" s="83">
        <f t="array" ref="L10">ROUND(J10+K10,0)</f>
        <v>60434.0</v>
      </c>
      <c r="M10" s="84">
        <f t="array" ref="M10">J10</f>
        <v>45100.0</v>
      </c>
      <c r="N10" s="82">
        <f t="array" ref="N10">ROUND(M10*$N$9,0)</f>
        <v>13981.0</v>
      </c>
      <c r="O10" s="83">
        <f t="array" ref="O10">ROUND(M10+N10,0)</f>
        <v>59081.0</v>
      </c>
      <c r="P10" s="85">
        <f t="array" ref="P10">ROUND(J10-M10,0)</f>
        <v>0.0</v>
      </c>
      <c r="Q10" s="86">
        <f t="array" ref="Q10">ROUND(K10-N10,0)</f>
        <v>1353.0</v>
      </c>
      <c r="R10" s="83">
        <f t="array" ref="R10">ROUND(P10+Q10,0)</f>
        <v>1353.0</v>
      </c>
      <c r="S10" s="87">
        <f>IF($H10="Before-2004",Q10,0)</f>
        <v>0.0</v>
      </c>
      <c r="T10" s="87">
        <f>IF(OR($F$2="No",$H10="Before-2004"),0,ROUND(Q10*0.1,0))</f>
        <v>0.0</v>
      </c>
      <c r="U10" s="88">
        <f>IF($H10="Before-2004",0,ROUND(Q10-T10,0))</f>
        <v>1353.0</v>
      </c>
      <c r="V10" s="89">
        <f t="array" ref="V10">ROUND(S10+T10+U10,0)</f>
        <v>1353.0</v>
      </c>
      <c r="W10" s="89">
        <f t="array" ref="W10">ROUND(R10-V10,0)</f>
        <v>0.0</v>
      </c>
      <c r="X10" s="90"/>
      <c r="Y10" s="91"/>
      <c r="Z10" s="92"/>
    </row>
    <row r="11" spans="8:8" s="71" ht="16.5" customFormat="1" customHeight="1">
      <c r="A11" s="72" t="str">
        <f>IF(C10&gt;=1,"y","n")</f>
        <v>y</v>
      </c>
      <c r="B11" s="73"/>
      <c r="C11" s="93"/>
      <c r="D11" s="94"/>
      <c r="E11" s="95"/>
      <c r="F11" s="96"/>
      <c r="G11" s="97"/>
      <c r="H11" s="98"/>
      <c r="I11" s="99" t="s">
        <v>47</v>
      </c>
      <c r="J11" s="100">
        <f>$J10</f>
        <v>45100.0</v>
      </c>
      <c r="K11" s="101">
        <f t="array" ref="K11">ROUND(J11*$K$9,0)</f>
        <v>15334.0</v>
      </c>
      <c r="L11" s="102">
        <f t="array" ref="L11">ROUND(J11+K11,0)</f>
        <v>60434.0</v>
      </c>
      <c r="M11" s="103">
        <f t="array" ref="M11">J11</f>
        <v>45100.0</v>
      </c>
      <c r="N11" s="101">
        <f t="array" ref="N11">ROUND(M11*$N$9,0)</f>
        <v>13981.0</v>
      </c>
      <c r="O11" s="102">
        <f t="array" ref="O11">ROUND(M11+N11,0)</f>
        <v>59081.0</v>
      </c>
      <c r="P11" s="104">
        <f t="array" ref="P11">ROUND(J11-M11,0)</f>
        <v>0.0</v>
      </c>
      <c r="Q11" s="105">
        <f t="array" ref="Q11">ROUND(K11-N11,0)</f>
        <v>1353.0</v>
      </c>
      <c r="R11" s="102">
        <f t="array" ref="R11">ROUND(P11+Q11,0)</f>
        <v>1353.0</v>
      </c>
      <c r="S11" s="106">
        <f>IF($H10="Before-2004",Q11,0)</f>
        <v>0.0</v>
      </c>
      <c r="T11" s="106">
        <f>IF(OR($F$2="No",$H10="Before-2004"),0,ROUND(Q11*0.1,0))</f>
        <v>0.0</v>
      </c>
      <c r="U11" s="107">
        <f>IF($H10="Before-2004",0,ROUND(Q11-T11,0))</f>
        <v>1353.0</v>
      </c>
      <c r="V11" s="108">
        <f t="array" ref="V11">ROUND(S11+T11+U11,0)</f>
        <v>1353.0</v>
      </c>
      <c r="W11" s="109">
        <f t="array" ref="W11">ROUND(R11-V11,0)</f>
        <v>0.0</v>
      </c>
      <c r="X11" s="110"/>
      <c r="Y11" s="111"/>
      <c r="Z11" s="92"/>
    </row>
    <row r="12" spans="8:8" s="71" ht="16.5" customFormat="1" customHeight="1">
      <c r="A12" s="72" t="str">
        <f>IF(C10&gt;=1,"y","n")</f>
        <v>y</v>
      </c>
      <c r="B12" s="73"/>
      <c r="C12" s="93"/>
      <c r="D12" s="94"/>
      <c r="E12" s="95"/>
      <c r="F12" s="96"/>
      <c r="G12" s="97"/>
      <c r="H12" s="98"/>
      <c r="I12" s="112" t="s">
        <v>48</v>
      </c>
      <c r="J12" s="113">
        <f>$J10</f>
        <v>45100.0</v>
      </c>
      <c r="K12" s="114">
        <f t="array" ref="K12">ROUND(J12*$K$9,0)</f>
        <v>15334.0</v>
      </c>
      <c r="L12" s="115">
        <f t="array" ref="L12">ROUND(J12+K12,0)</f>
        <v>60434.0</v>
      </c>
      <c r="M12" s="116">
        <f t="array" ref="M12">J12</f>
        <v>45100.0</v>
      </c>
      <c r="N12" s="114">
        <f t="array" ref="N12">ROUND(M12*$N$9,0)</f>
        <v>13981.0</v>
      </c>
      <c r="O12" s="115">
        <f t="array" ref="O12">ROUND(M12+N12,0)</f>
        <v>59081.0</v>
      </c>
      <c r="P12" s="117">
        <f t="array" ref="P12">ROUND(J12-M12,0)</f>
        <v>0.0</v>
      </c>
      <c r="Q12" s="118">
        <f t="array" ref="Q12">ROUND(K12-N12,0)</f>
        <v>1353.0</v>
      </c>
      <c r="R12" s="115">
        <f t="array" ref="R12">ROUND(P12+Q12,0)</f>
        <v>1353.0</v>
      </c>
      <c r="S12" s="119">
        <f>IF($H10="Before-2004",Q12,0)</f>
        <v>0.0</v>
      </c>
      <c r="T12" s="119">
        <f>IF(OR($F$2="No",$H10="Before-2004"),0,ROUND(Q12*0.1,0))</f>
        <v>0.0</v>
      </c>
      <c r="U12" s="120">
        <f>IF($H10="Before-2004",0,ROUND(Q12-T12,0))</f>
        <v>1353.0</v>
      </c>
      <c r="V12" s="121">
        <f t="array" ref="V12">ROUND(S12+T12+U12,0)</f>
        <v>1353.0</v>
      </c>
      <c r="W12" s="122">
        <f t="array" ref="W12">ROUND(R12-V12,0)</f>
        <v>0.0</v>
      </c>
      <c r="X12" s="123"/>
      <c r="Y12" s="124"/>
      <c r="Z12" s="125"/>
    </row>
    <row r="13" spans="8:8" s="71" ht="16.5" customFormat="1" customHeight="1">
      <c r="A13" s="72" t="str">
        <f>IF(C13&gt;=1,"y","n")</f>
        <v>y</v>
      </c>
      <c r="B13" s="73"/>
      <c r="C13" s="74">
        <f>IF(D13&gt;0,C10+1,0)</f>
        <v>2.0</v>
      </c>
      <c r="D13" s="75" t="s">
        <v>38</v>
      </c>
      <c r="E13" s="76"/>
      <c r="F13" s="77"/>
      <c r="G13" s="78" t="s">
        <v>35</v>
      </c>
      <c r="H13" s="79" t="s">
        <v>51</v>
      </c>
      <c r="I13" s="80" t="str">
        <f>I10</f>
        <v>Jan,22</v>
      </c>
      <c r="J13" s="126">
        <v>46500.0</v>
      </c>
      <c r="K13" s="82">
        <f t="array" ref="K13">ROUND(J13*$K$9,0)</f>
        <v>15810.0</v>
      </c>
      <c r="L13" s="127">
        <f t="array" ref="L13">ROUND(J13+K13,0)</f>
        <v>62310.0</v>
      </c>
      <c r="M13" s="128">
        <f t="array" ref="M13">J13</f>
        <v>46500.0</v>
      </c>
      <c r="N13" s="82">
        <f t="array" ref="N13">ROUND(M13*$N$9,0)</f>
        <v>14415.0</v>
      </c>
      <c r="O13" s="127">
        <f t="array" ref="O13">ROUND(M13+N13,0)</f>
        <v>60915.0</v>
      </c>
      <c r="P13" s="129">
        <f t="array" ref="P13">ROUND(J13-M13,0)</f>
        <v>0.0</v>
      </c>
      <c r="Q13" s="130">
        <f t="array" ref="Q13">ROUND(K13-N13,0)</f>
        <v>1395.0</v>
      </c>
      <c r="R13" s="127">
        <f t="array" ref="R13">ROUND(P13+Q13,0)</f>
        <v>1395.0</v>
      </c>
      <c r="S13" s="87">
        <f t="shared" si="0" ref="S13">IF($H13="Before-2004",Q13,0)</f>
        <v>1395.0</v>
      </c>
      <c r="T13" s="87">
        <f t="shared" si="1" ref="T13">IF(OR($F$2="No",$H13="Before-2004"),0,ROUND(Q13*0.1,0))</f>
        <v>0.0</v>
      </c>
      <c r="U13" s="88">
        <f t="shared" si="2" ref="U13">IF($H13="Before-2004",0,ROUND(Q13-T13,0))</f>
        <v>0.0</v>
      </c>
      <c r="V13" s="131">
        <f t="array" ref="V13">ROUND(S13+T13+U13,0)</f>
        <v>1395.0</v>
      </c>
      <c r="W13" s="89">
        <f t="array" ref="W13">ROUND(R13-V13,0)</f>
        <v>0.0</v>
      </c>
      <c r="X13" s="132"/>
      <c r="Y13" s="91"/>
      <c r="Z13" s="125"/>
    </row>
    <row r="14" spans="8:8" s="71" ht="16.5" customFormat="1" customHeight="1">
      <c r="A14" s="72" t="str">
        <f>IF(C13&gt;=1,"y","n")</f>
        <v>y</v>
      </c>
      <c r="B14" s="73"/>
      <c r="C14" s="93"/>
      <c r="D14" s="94"/>
      <c r="E14" s="95"/>
      <c r="F14" s="96"/>
      <c r="G14" s="97"/>
      <c r="H14" s="98"/>
      <c r="I14" s="99" t="str">
        <f>I11</f>
        <v>Feb,22</v>
      </c>
      <c r="J14" s="133">
        <f>$J13</f>
        <v>46500.0</v>
      </c>
      <c r="K14" s="101">
        <f t="array" ref="K14">ROUND(J14*$K$9,0)</f>
        <v>15810.0</v>
      </c>
      <c r="L14" s="115">
        <f t="array" ref="L14">ROUND(J14+K14,0)</f>
        <v>62310.0</v>
      </c>
      <c r="M14" s="103">
        <f t="array" ref="M14">J14</f>
        <v>46500.0</v>
      </c>
      <c r="N14" s="101">
        <f t="array" ref="N14">ROUND(M14*$N$9,0)</f>
        <v>14415.0</v>
      </c>
      <c r="O14" s="115">
        <f t="array" ref="O14">ROUND(M14+N14,0)</f>
        <v>60915.0</v>
      </c>
      <c r="P14" s="117">
        <f t="array" ref="P14">ROUND(J14-M14,0)</f>
        <v>0.0</v>
      </c>
      <c r="Q14" s="118">
        <f t="array" ref="Q14">ROUND(K14-N14,0)</f>
        <v>1395.0</v>
      </c>
      <c r="R14" s="115">
        <f t="array" ref="R14">ROUND(P14+Q14,0)</f>
        <v>1395.0</v>
      </c>
      <c r="S14" s="106">
        <f t="shared" si="3" ref="S14">IF($H13="Before-2004",Q14,0)</f>
        <v>1395.0</v>
      </c>
      <c r="T14" s="106">
        <f t="shared" si="4" ref="T14">IF(OR($F$2="No",$H13="Before-2004"),0,ROUND(Q14*0.1,0))</f>
        <v>0.0</v>
      </c>
      <c r="U14" s="107">
        <f t="shared" si="5" ref="U14">IF($H13="Before-2004",0,ROUND(Q14-T14,0))</f>
        <v>0.0</v>
      </c>
      <c r="V14" s="121">
        <f t="array" ref="V14">ROUND(S14+T14+U14,0)</f>
        <v>1395.0</v>
      </c>
      <c r="W14" s="134">
        <f t="array" ref="W14">ROUND(R14-V14,0)</f>
        <v>0.0</v>
      </c>
      <c r="X14" s="123"/>
      <c r="Y14" s="135"/>
      <c r="Z14" s="125"/>
      <c r="HC14" s="136"/>
    </row>
    <row r="15" spans="8:8" s="71" ht="16.5" customFormat="1" customHeight="1">
      <c r="A15" s="72" t="str">
        <f>IF(C13&gt;=1,"y","n")</f>
        <v>y</v>
      </c>
      <c r="B15" s="73"/>
      <c r="C15" s="137"/>
      <c r="D15" s="138"/>
      <c r="E15" s="139"/>
      <c r="F15" s="140"/>
      <c r="G15" s="141"/>
      <c r="H15" s="98"/>
      <c r="I15" s="142" t="str">
        <f>I12</f>
        <v>March,22</v>
      </c>
      <c r="J15" s="113">
        <f>$J13</f>
        <v>46500.0</v>
      </c>
      <c r="K15" s="143">
        <f t="array" ref="K15">ROUND(J15*$K$9,0)</f>
        <v>15810.0</v>
      </c>
      <c r="L15" s="144">
        <f t="array" ref="L15">ROUND(J15+K15,0)</f>
        <v>62310.0</v>
      </c>
      <c r="M15" s="145">
        <f t="array" ref="M15">J15</f>
        <v>46500.0</v>
      </c>
      <c r="N15" s="143">
        <f t="array" ref="N15">ROUND(M15*$N$9,0)</f>
        <v>14415.0</v>
      </c>
      <c r="O15" s="144">
        <f t="array" ref="O15">ROUND(M15+N15,0)</f>
        <v>60915.0</v>
      </c>
      <c r="P15" s="146">
        <f t="array" ref="P15">ROUND(J15-M15,0)</f>
        <v>0.0</v>
      </c>
      <c r="Q15" s="147">
        <f t="array" ref="Q15">ROUND(K15-N15,0)</f>
        <v>1395.0</v>
      </c>
      <c r="R15" s="144">
        <f t="array" ref="R15">ROUND(P15+Q15,0)</f>
        <v>1395.0</v>
      </c>
      <c r="S15" s="119">
        <f t="shared" si="6" ref="S15">IF($H13="Before-2004",Q15,0)</f>
        <v>1395.0</v>
      </c>
      <c r="T15" s="119">
        <f t="shared" si="7" ref="T15">IF(OR($F$2="No",$H13="Before-2004"),0,ROUND(Q15*0.1,0))</f>
        <v>0.0</v>
      </c>
      <c r="U15" s="120">
        <f t="shared" si="8" ref="U15">IF($H13="Before-2004",0,ROUND(Q15-T15,0))</f>
        <v>0.0</v>
      </c>
      <c r="V15" s="148">
        <f t="array" ref="V15">ROUND(S15+T15+U15,0)</f>
        <v>1395.0</v>
      </c>
      <c r="W15" s="149">
        <f t="array" ref="W15">ROUND(R15-V15,0)</f>
        <v>0.0</v>
      </c>
      <c r="X15" s="150"/>
      <c r="Y15" s="151"/>
      <c r="Z15" s="125"/>
    </row>
    <row r="16" spans="8:8" s="71" ht="16.5" customFormat="1" customHeight="1">
      <c r="A16" s="72" t="str">
        <f>IF(C16&gt;=1,"y","n")</f>
        <v>y</v>
      </c>
      <c r="B16" s="73"/>
      <c r="C16" s="74">
        <f>IF(D16&gt;0,C13+1,0)</f>
        <v>3.0</v>
      </c>
      <c r="D16" s="75" t="s">
        <v>64</v>
      </c>
      <c r="E16" s="76"/>
      <c r="F16" s="77"/>
      <c r="G16" s="78"/>
      <c r="H16" s="79"/>
      <c r="I16" s="80" t="str">
        <f t="shared" si="9" ref="I16:I39">I13</f>
        <v>Jan,22</v>
      </c>
      <c r="J16" s="126"/>
      <c r="K16" s="82">
        <f t="array" ref="K16">ROUND(J16*$K$9,0)</f>
        <v>0.0</v>
      </c>
      <c r="L16" s="127">
        <f t="array" ref="L16">ROUND(J16+K16,0)</f>
        <v>0.0</v>
      </c>
      <c r="M16" s="128">
        <f t="array" ref="M16">J16</f>
        <v>0.0</v>
      </c>
      <c r="N16" s="82">
        <f t="array" ref="N16">ROUND(M16*$N$9,0)</f>
        <v>0.0</v>
      </c>
      <c r="O16" s="127">
        <f t="array" ref="O16">ROUND(M16+N16,0)</f>
        <v>0.0</v>
      </c>
      <c r="P16" s="129">
        <f t="array" ref="P16">ROUND(J16-M16,0)</f>
        <v>0.0</v>
      </c>
      <c r="Q16" s="130">
        <f t="array" ref="Q16">ROUND(K16-N16,0)</f>
        <v>0.0</v>
      </c>
      <c r="R16" s="127">
        <f t="array" ref="R16">ROUND(P16+Q16,0)</f>
        <v>0.0</v>
      </c>
      <c r="S16" s="87">
        <f t="shared" si="10" ref="S16">IF($H16="Before-2004",Q16,0)</f>
        <v>0.0</v>
      </c>
      <c r="T16" s="87">
        <f t="shared" si="11" ref="T16">IF(OR($F$2="No",$H16="Before-2004"),0,ROUND(Q16*0.1,0))</f>
        <v>0.0</v>
      </c>
      <c r="U16" s="88">
        <f t="shared" si="12" ref="U16">IF($H16="Before-2004",0,ROUND(Q16-T16,0))</f>
        <v>0.0</v>
      </c>
      <c r="V16" s="131">
        <f t="array" ref="V16">ROUND(S16+T16+U16,0)</f>
        <v>0.0</v>
      </c>
      <c r="W16" s="89">
        <f t="array" ref="W16">ROUND(R16-V16,0)</f>
        <v>0.0</v>
      </c>
      <c r="X16" s="132"/>
      <c r="Y16" s="91"/>
      <c r="Z16" s="125"/>
    </row>
    <row r="17" spans="8:8" s="71" ht="16.5" customFormat="1" customHeight="1">
      <c r="A17" s="72" t="str">
        <f>IF(C16&gt;=1,"y","n")</f>
        <v>y</v>
      </c>
      <c r="B17" s="73"/>
      <c r="C17" s="93"/>
      <c r="D17" s="94"/>
      <c r="E17" s="95"/>
      <c r="F17" s="96"/>
      <c r="G17" s="97"/>
      <c r="H17" s="98"/>
      <c r="I17" s="99" t="str">
        <f t="shared" si="9"/>
        <v>Feb,22</v>
      </c>
      <c r="J17" s="133">
        <f>$J16</f>
        <v>0.0</v>
      </c>
      <c r="K17" s="101">
        <f t="array" ref="K17">ROUND(J17*$K$9,0)</f>
        <v>0.0</v>
      </c>
      <c r="L17" s="115">
        <f t="array" ref="L17">ROUND(J17+K17,0)</f>
        <v>0.0</v>
      </c>
      <c r="M17" s="103">
        <f t="array" ref="M17">J17</f>
        <v>0.0</v>
      </c>
      <c r="N17" s="101">
        <f t="array" ref="N17">ROUND(M17*$N$9,0)</f>
        <v>0.0</v>
      </c>
      <c r="O17" s="115">
        <f t="array" ref="O17">ROUND(M17+N17,0)</f>
        <v>0.0</v>
      </c>
      <c r="P17" s="117">
        <f t="array" ref="P17">ROUND(J17-M17,0)</f>
        <v>0.0</v>
      </c>
      <c r="Q17" s="118">
        <f t="array" ref="Q17">ROUND(K17-N17,0)</f>
        <v>0.0</v>
      </c>
      <c r="R17" s="115">
        <f t="array" ref="R17">ROUND(P17+Q17,0)</f>
        <v>0.0</v>
      </c>
      <c r="S17" s="106">
        <f t="shared" si="13" ref="S17">IF($H16="Before-2004",Q17,0)</f>
        <v>0.0</v>
      </c>
      <c r="T17" s="106">
        <f t="shared" si="14" ref="T17">IF(OR($F$2="No",$H16="Before-2004"),0,ROUND(Q17*0.1,0))</f>
        <v>0.0</v>
      </c>
      <c r="U17" s="107">
        <f t="shared" si="15" ref="U17">IF($H16="Before-2004",0,ROUND(Q17-T17,0))</f>
        <v>0.0</v>
      </c>
      <c r="V17" s="121">
        <f t="array" ref="V17">ROUND(S17+T17+U17,0)</f>
        <v>0.0</v>
      </c>
      <c r="W17" s="134">
        <f t="array" ref="W17">ROUND(R17-V17,0)</f>
        <v>0.0</v>
      </c>
      <c r="X17" s="123"/>
      <c r="Y17" s="135"/>
      <c r="Z17" s="125"/>
    </row>
    <row r="18" spans="8:8" s="71" ht="16.5" customFormat="1" customHeight="1">
      <c r="A18" s="72" t="str">
        <f>IF(C16&gt;=1,"y","n")</f>
        <v>y</v>
      </c>
      <c r="B18" s="73"/>
      <c r="C18" s="137"/>
      <c r="D18" s="138"/>
      <c r="E18" s="139"/>
      <c r="F18" s="140"/>
      <c r="G18" s="141"/>
      <c r="H18" s="98"/>
      <c r="I18" s="142" t="str">
        <f t="shared" si="9"/>
        <v>March,22</v>
      </c>
      <c r="J18" s="113">
        <f>$J16</f>
        <v>0.0</v>
      </c>
      <c r="K18" s="143">
        <f t="array" ref="K18">ROUND(J18*$K$9,0)</f>
        <v>0.0</v>
      </c>
      <c r="L18" s="144">
        <f t="array" ref="L18">ROUND(J18+K18,0)</f>
        <v>0.0</v>
      </c>
      <c r="M18" s="145">
        <f t="array" ref="M18">J18</f>
        <v>0.0</v>
      </c>
      <c r="N18" s="143">
        <f t="array" ref="N18">ROUND(M18*$N$9,0)</f>
        <v>0.0</v>
      </c>
      <c r="O18" s="144">
        <f t="array" ref="O18">ROUND(M18+N18,0)</f>
        <v>0.0</v>
      </c>
      <c r="P18" s="146">
        <f t="array" ref="P18">ROUND(J18-M18,0)</f>
        <v>0.0</v>
      </c>
      <c r="Q18" s="147">
        <f t="array" ref="Q18">ROUND(K18-N18,0)</f>
        <v>0.0</v>
      </c>
      <c r="R18" s="144">
        <f t="array" ref="R18">ROUND(P18+Q18,0)</f>
        <v>0.0</v>
      </c>
      <c r="S18" s="119">
        <f t="shared" si="16" ref="S18">IF($H16="Before-2004",Q18,0)</f>
        <v>0.0</v>
      </c>
      <c r="T18" s="119">
        <f t="shared" si="17" ref="T18">IF(OR($F$2="No",$H16="Before-2004"),0,ROUND(Q18*0.1,0))</f>
        <v>0.0</v>
      </c>
      <c r="U18" s="120">
        <f t="shared" si="18" ref="U18">IF($H16="Before-2004",0,ROUND(Q18-T18,0))</f>
        <v>0.0</v>
      </c>
      <c r="V18" s="148">
        <f t="array" ref="V18">ROUND(S18+T18+U18,0)</f>
        <v>0.0</v>
      </c>
      <c r="W18" s="149">
        <f t="array" ref="W18">ROUND(R18-V18,0)</f>
        <v>0.0</v>
      </c>
      <c r="X18" s="150"/>
      <c r="Y18" s="151"/>
      <c r="Z18" s="125"/>
    </row>
    <row r="19" spans="8:8" s="71" ht="16.5" customFormat="1" customHeight="1">
      <c r="A19" s="72" t="str">
        <f>IF(C19&gt;=1,"y","n")</f>
        <v>y</v>
      </c>
      <c r="B19" s="73"/>
      <c r="C19" s="74">
        <f>IF(D19&gt;0,C16+1,0)</f>
        <v>4.0</v>
      </c>
      <c r="D19" s="75" t="s">
        <v>59</v>
      </c>
      <c r="E19" s="76"/>
      <c r="F19" s="77"/>
      <c r="G19" s="78"/>
      <c r="H19" s="79"/>
      <c r="I19" s="80" t="str">
        <f t="shared" si="9"/>
        <v>Jan,22</v>
      </c>
      <c r="J19" s="126"/>
      <c r="K19" s="82">
        <f t="array" ref="K19">ROUND(J19*$K$9,0)</f>
        <v>0.0</v>
      </c>
      <c r="L19" s="127">
        <f t="array" ref="L19">ROUND(J19+K19,0)</f>
        <v>0.0</v>
      </c>
      <c r="M19" s="128">
        <f t="array" ref="M19">J19</f>
        <v>0.0</v>
      </c>
      <c r="N19" s="82">
        <f t="array" ref="N19">ROUND(M19*$N$9,0)</f>
        <v>0.0</v>
      </c>
      <c r="O19" s="127">
        <f t="array" ref="O19">ROUND(M19+N19,0)</f>
        <v>0.0</v>
      </c>
      <c r="P19" s="129">
        <f t="array" ref="P19">ROUND(J19-M19,0)</f>
        <v>0.0</v>
      </c>
      <c r="Q19" s="130">
        <f t="array" ref="Q19">ROUND(K19-N19,0)</f>
        <v>0.0</v>
      </c>
      <c r="R19" s="127">
        <f t="array" ref="R19">ROUND(P19+Q19,0)</f>
        <v>0.0</v>
      </c>
      <c r="S19" s="87">
        <f t="shared" si="19" ref="S19">IF($H19="Before-2004",Q19,0)</f>
        <v>0.0</v>
      </c>
      <c r="T19" s="87">
        <f t="shared" si="20" ref="T19">IF(OR($F$2="No",$H19="Before-2004"),0,ROUND(Q19*0.1,0))</f>
        <v>0.0</v>
      </c>
      <c r="U19" s="88">
        <f t="shared" si="21" ref="U19">IF($H19="Before-2004",0,ROUND(Q19-T19,0))</f>
        <v>0.0</v>
      </c>
      <c r="V19" s="131">
        <f t="array" ref="V19">ROUND(S19+T19+U19,0)</f>
        <v>0.0</v>
      </c>
      <c r="W19" s="89">
        <f t="array" ref="W19">ROUND(R19-V19,0)</f>
        <v>0.0</v>
      </c>
      <c r="X19" s="132"/>
      <c r="Y19" s="91"/>
      <c r="Z19" s="125"/>
    </row>
    <row r="20" spans="8:8" s="71" ht="16.5" customFormat="1" customHeight="1">
      <c r="A20" s="72" t="str">
        <f>IF(C19&gt;=1,"y","n")</f>
        <v>y</v>
      </c>
      <c r="B20" s="73"/>
      <c r="C20" s="93"/>
      <c r="D20" s="94"/>
      <c r="E20" s="95"/>
      <c r="F20" s="96"/>
      <c r="G20" s="97"/>
      <c r="H20" s="98"/>
      <c r="I20" s="99" t="str">
        <f t="shared" si="9"/>
        <v>Feb,22</v>
      </c>
      <c r="J20" s="133">
        <f>$J19</f>
        <v>0.0</v>
      </c>
      <c r="K20" s="101">
        <f t="array" ref="K20">ROUND(J20*$K$9,0)</f>
        <v>0.0</v>
      </c>
      <c r="L20" s="115">
        <f t="array" ref="L20">ROUND(J20+K20,0)</f>
        <v>0.0</v>
      </c>
      <c r="M20" s="103">
        <f t="array" ref="M20">J20</f>
        <v>0.0</v>
      </c>
      <c r="N20" s="101">
        <f t="array" ref="N20">ROUND(M20*$N$9,0)</f>
        <v>0.0</v>
      </c>
      <c r="O20" s="115">
        <f t="array" ref="O20">ROUND(M20+N20,0)</f>
        <v>0.0</v>
      </c>
      <c r="P20" s="117">
        <f t="array" ref="P20">ROUND(J20-M20,0)</f>
        <v>0.0</v>
      </c>
      <c r="Q20" s="118">
        <f t="array" ref="Q20">ROUND(K20-N20,0)</f>
        <v>0.0</v>
      </c>
      <c r="R20" s="115">
        <f t="array" ref="R20">ROUND(P20+Q20,0)</f>
        <v>0.0</v>
      </c>
      <c r="S20" s="106">
        <f t="shared" si="22" ref="S20">IF($H19="Before-2004",Q20,0)</f>
        <v>0.0</v>
      </c>
      <c r="T20" s="106">
        <f t="shared" si="23" ref="T20">IF(OR($F$2="No",$H19="Before-2004"),0,ROUND(Q20*0.1,0))</f>
        <v>0.0</v>
      </c>
      <c r="U20" s="107">
        <f t="shared" si="24" ref="U20">IF($H19="Before-2004",0,ROUND(Q20-T20,0))</f>
        <v>0.0</v>
      </c>
      <c r="V20" s="121">
        <f t="array" ref="V20">ROUND(S20+T20+U20,0)</f>
        <v>0.0</v>
      </c>
      <c r="W20" s="134">
        <f t="array" ref="W20">ROUND(R20-V20,0)</f>
        <v>0.0</v>
      </c>
      <c r="X20" s="123"/>
      <c r="Y20" s="135"/>
      <c r="Z20" s="125"/>
    </row>
    <row r="21" spans="8:8" s="71" ht="16.5" customFormat="1" customHeight="1">
      <c r="A21" s="72" t="str">
        <f>IF(C19&gt;=1,"y","n")</f>
        <v>y</v>
      </c>
      <c r="B21" s="73"/>
      <c r="C21" s="137"/>
      <c r="D21" s="138"/>
      <c r="E21" s="139"/>
      <c r="F21" s="140"/>
      <c r="G21" s="141"/>
      <c r="H21" s="98"/>
      <c r="I21" s="142" t="str">
        <f t="shared" si="9"/>
        <v>March,22</v>
      </c>
      <c r="J21" s="113">
        <f>$J19</f>
        <v>0.0</v>
      </c>
      <c r="K21" s="143">
        <f t="array" ref="K21">ROUND(J21*$K$9,0)</f>
        <v>0.0</v>
      </c>
      <c r="L21" s="144">
        <f t="array" ref="L21">ROUND(J21+K21,0)</f>
        <v>0.0</v>
      </c>
      <c r="M21" s="145">
        <f t="array" ref="M21">J21</f>
        <v>0.0</v>
      </c>
      <c r="N21" s="143">
        <f t="array" ref="N21">ROUND(M21*$N$9,0)</f>
        <v>0.0</v>
      </c>
      <c r="O21" s="144">
        <f t="array" ref="O21">ROUND(M21+N21,0)</f>
        <v>0.0</v>
      </c>
      <c r="P21" s="146">
        <f t="array" ref="P21">ROUND(J21-M21,0)</f>
        <v>0.0</v>
      </c>
      <c r="Q21" s="147">
        <f t="array" ref="Q21">ROUND(K21-N21,0)</f>
        <v>0.0</v>
      </c>
      <c r="R21" s="144">
        <f t="array" ref="R21">ROUND(P21+Q21,0)</f>
        <v>0.0</v>
      </c>
      <c r="S21" s="119">
        <f t="shared" si="25" ref="S21">IF($H19="Before-2004",Q21,0)</f>
        <v>0.0</v>
      </c>
      <c r="T21" s="119">
        <f t="shared" si="26" ref="T21">IF(OR($F$2="No",$H19="Before-2004"),0,ROUND(Q21*0.1,0))</f>
        <v>0.0</v>
      </c>
      <c r="U21" s="120">
        <f t="shared" si="27" ref="U21">IF($H19="Before-2004",0,ROUND(Q21-T21,0))</f>
        <v>0.0</v>
      </c>
      <c r="V21" s="148">
        <f t="array" ref="V21">ROUND(S21+T21+U21,0)</f>
        <v>0.0</v>
      </c>
      <c r="W21" s="149">
        <f t="array" ref="W21">ROUND(R21-V21,0)</f>
        <v>0.0</v>
      </c>
      <c r="X21" s="150"/>
      <c r="Y21" s="151"/>
      <c r="Z21" s="125"/>
    </row>
    <row r="22" spans="8:8" s="71" ht="16.5" customFormat="1" customHeight="1">
      <c r="A22" s="72" t="str">
        <f>IF(C22&gt;=1,"y","n")</f>
        <v>y</v>
      </c>
      <c r="B22" s="73"/>
      <c r="C22" s="74">
        <f>IF(D22&gt;0,C19+1,0)</f>
        <v>5.0</v>
      </c>
      <c r="D22" s="75" t="s">
        <v>61</v>
      </c>
      <c r="E22" s="76"/>
      <c r="F22" s="77"/>
      <c r="G22" s="78"/>
      <c r="H22" s="79"/>
      <c r="I22" s="80" t="str">
        <f t="shared" si="9"/>
        <v>Jan,22</v>
      </c>
      <c r="J22" s="126"/>
      <c r="K22" s="82">
        <f t="array" ref="K22">ROUND(J22*$K$9,0)</f>
        <v>0.0</v>
      </c>
      <c r="L22" s="127">
        <f t="array" ref="L22">ROUND(J22+K22,0)</f>
        <v>0.0</v>
      </c>
      <c r="M22" s="128">
        <f t="array" ref="M22">J22</f>
        <v>0.0</v>
      </c>
      <c r="N22" s="82">
        <f t="array" ref="N22">ROUND(M22*$N$9,0)</f>
        <v>0.0</v>
      </c>
      <c r="O22" s="127">
        <f t="array" ref="O22">ROUND(M22+N22,0)</f>
        <v>0.0</v>
      </c>
      <c r="P22" s="129">
        <f t="array" ref="P22">ROUND(J22-M22,0)</f>
        <v>0.0</v>
      </c>
      <c r="Q22" s="130">
        <f t="array" ref="Q22">ROUND(K22-N22,0)</f>
        <v>0.0</v>
      </c>
      <c r="R22" s="127">
        <f t="array" ref="R22">ROUND(P22+Q22,0)</f>
        <v>0.0</v>
      </c>
      <c r="S22" s="87">
        <f t="shared" si="28" ref="S22">IF($H22="Before-2004",Q22,0)</f>
        <v>0.0</v>
      </c>
      <c r="T22" s="87">
        <f t="shared" si="29" ref="T22">IF(OR($F$2="No",$H22="Before-2004"),0,ROUND(Q22*0.1,0))</f>
        <v>0.0</v>
      </c>
      <c r="U22" s="88">
        <f t="shared" si="30" ref="U22">IF($H22="Before-2004",0,ROUND(Q22-T22,0))</f>
        <v>0.0</v>
      </c>
      <c r="V22" s="131">
        <f t="array" ref="V22">ROUND(S22+T22+U22,0)</f>
        <v>0.0</v>
      </c>
      <c r="W22" s="89">
        <f t="array" ref="W22">ROUND(R22-V22,0)</f>
        <v>0.0</v>
      </c>
      <c r="X22" s="132"/>
      <c r="Y22" s="91"/>
      <c r="Z22" s="125"/>
    </row>
    <row r="23" spans="8:8" s="71" ht="16.5" customFormat="1" customHeight="1">
      <c r="A23" s="72" t="str">
        <f>IF(C22&gt;=1,"y","n")</f>
        <v>y</v>
      </c>
      <c r="B23" s="73"/>
      <c r="C23" s="93"/>
      <c r="D23" s="94"/>
      <c r="E23" s="95"/>
      <c r="F23" s="96"/>
      <c r="G23" s="97"/>
      <c r="H23" s="98"/>
      <c r="I23" s="99" t="str">
        <f t="shared" si="9"/>
        <v>Feb,22</v>
      </c>
      <c r="J23" s="133">
        <f>$J22</f>
        <v>0.0</v>
      </c>
      <c r="K23" s="101">
        <f t="array" ref="K23">ROUND(J23*$K$9,0)</f>
        <v>0.0</v>
      </c>
      <c r="L23" s="115">
        <f t="array" ref="L23">ROUND(J23+K23,0)</f>
        <v>0.0</v>
      </c>
      <c r="M23" s="103">
        <f t="array" ref="M23">J23</f>
        <v>0.0</v>
      </c>
      <c r="N23" s="101">
        <f t="array" ref="N23">ROUND(M23*$N$9,0)</f>
        <v>0.0</v>
      </c>
      <c r="O23" s="115">
        <f t="array" ref="O23">ROUND(M23+N23,0)</f>
        <v>0.0</v>
      </c>
      <c r="P23" s="117">
        <f t="array" ref="P23">ROUND(J23-M23,0)</f>
        <v>0.0</v>
      </c>
      <c r="Q23" s="118">
        <f t="array" ref="Q23">ROUND(K23-N23,0)</f>
        <v>0.0</v>
      </c>
      <c r="R23" s="115">
        <f t="array" ref="R23">ROUND(P23+Q23,0)</f>
        <v>0.0</v>
      </c>
      <c r="S23" s="106">
        <f t="shared" si="31" ref="S23">IF($H22="Before-2004",Q23,0)</f>
        <v>0.0</v>
      </c>
      <c r="T23" s="106">
        <f t="shared" si="32" ref="T23">IF(OR($F$2="No",$H22="Before-2004"),0,ROUND(Q23*0.1,0))</f>
        <v>0.0</v>
      </c>
      <c r="U23" s="107">
        <f t="shared" si="33" ref="U23">IF($H22="Before-2004",0,ROUND(Q23-T23,0))</f>
        <v>0.0</v>
      </c>
      <c r="V23" s="121">
        <f t="array" ref="V23">ROUND(S23+T23+U23,0)</f>
        <v>0.0</v>
      </c>
      <c r="W23" s="134">
        <f t="array" ref="W23">ROUND(R23-V23,0)</f>
        <v>0.0</v>
      </c>
      <c r="X23" s="123"/>
      <c r="Y23" s="135"/>
      <c r="Z23" s="125"/>
    </row>
    <row r="24" spans="8:8" s="71" ht="16.5" customFormat="1" customHeight="1">
      <c r="A24" s="72" t="str">
        <f>IF(C22&gt;=1,"y","n")</f>
        <v>y</v>
      </c>
      <c r="B24" s="73"/>
      <c r="C24" s="137"/>
      <c r="D24" s="138"/>
      <c r="E24" s="139"/>
      <c r="F24" s="140"/>
      <c r="G24" s="141"/>
      <c r="H24" s="98"/>
      <c r="I24" s="142" t="str">
        <f t="shared" si="9"/>
        <v>March,22</v>
      </c>
      <c r="J24" s="113">
        <f>$J22</f>
        <v>0.0</v>
      </c>
      <c r="K24" s="143">
        <f t="array" ref="K24">ROUND(J24*$K$9,0)</f>
        <v>0.0</v>
      </c>
      <c r="L24" s="144">
        <f t="array" ref="L24">ROUND(J24+K24,0)</f>
        <v>0.0</v>
      </c>
      <c r="M24" s="145">
        <f t="array" ref="M24">J24</f>
        <v>0.0</v>
      </c>
      <c r="N24" s="143">
        <f t="array" ref="N24">ROUND(M24*$N$9,0)</f>
        <v>0.0</v>
      </c>
      <c r="O24" s="144">
        <f t="array" ref="O24">ROUND(M24+N24,0)</f>
        <v>0.0</v>
      </c>
      <c r="P24" s="146">
        <f t="array" ref="P24">ROUND(J24-M24,0)</f>
        <v>0.0</v>
      </c>
      <c r="Q24" s="147">
        <f t="array" ref="Q24">ROUND(K24-N24,0)</f>
        <v>0.0</v>
      </c>
      <c r="R24" s="144">
        <f t="array" ref="R24">ROUND(P24+Q24,0)</f>
        <v>0.0</v>
      </c>
      <c r="S24" s="119">
        <f t="shared" si="34" ref="S24">IF($H22="Before-2004",Q24,0)</f>
        <v>0.0</v>
      </c>
      <c r="T24" s="119">
        <f t="shared" si="35" ref="T24">IF(OR($F$2="No",$H22="Before-2004"),0,ROUND(Q24*0.1,0))</f>
        <v>0.0</v>
      </c>
      <c r="U24" s="120">
        <f t="shared" si="36" ref="U24">IF($H22="Before-2004",0,ROUND(Q24-T24,0))</f>
        <v>0.0</v>
      </c>
      <c r="V24" s="148">
        <f t="array" ref="V24">ROUND(S24+T24+U24,0)</f>
        <v>0.0</v>
      </c>
      <c r="W24" s="149">
        <f t="array" ref="W24">ROUND(R24-V24,0)</f>
        <v>0.0</v>
      </c>
      <c r="X24" s="150"/>
      <c r="Y24" s="151"/>
      <c r="Z24" s="125"/>
    </row>
    <row r="25" spans="8:8" s="71" ht="16.5" customFormat="1" customHeight="1">
      <c r="A25" s="72" t="str">
        <f>IF(C25&gt;=1,"y","n")</f>
        <v>y</v>
      </c>
      <c r="B25" s="73"/>
      <c r="C25" s="74">
        <f>IF(D25&gt;0,C22+1,0)</f>
        <v>6.0</v>
      </c>
      <c r="D25" s="75" t="s">
        <v>65</v>
      </c>
      <c r="E25" s="76"/>
      <c r="F25" s="77"/>
      <c r="G25" s="78"/>
      <c r="H25" s="79"/>
      <c r="I25" s="80" t="str">
        <f t="shared" si="9"/>
        <v>Jan,22</v>
      </c>
      <c r="J25" s="126"/>
      <c r="K25" s="82">
        <f t="array" ref="K25">ROUND(J25*$K$9,0)</f>
        <v>0.0</v>
      </c>
      <c r="L25" s="127">
        <f t="array" ref="L25">ROUND(J25+K25,0)</f>
        <v>0.0</v>
      </c>
      <c r="M25" s="128">
        <f t="array" ref="M25">J25</f>
        <v>0.0</v>
      </c>
      <c r="N25" s="82">
        <f t="array" ref="N25">ROUND(M25*$N$9,0)</f>
        <v>0.0</v>
      </c>
      <c r="O25" s="127">
        <f t="array" ref="O25">ROUND(M25+N25,0)</f>
        <v>0.0</v>
      </c>
      <c r="P25" s="129">
        <f t="array" ref="P25">ROUND(J25-M25,0)</f>
        <v>0.0</v>
      </c>
      <c r="Q25" s="130">
        <f t="array" ref="Q25">ROUND(K25-N25,0)</f>
        <v>0.0</v>
      </c>
      <c r="R25" s="127">
        <f t="array" ref="R25">ROUND(P25+Q25,0)</f>
        <v>0.0</v>
      </c>
      <c r="S25" s="87">
        <f t="shared" si="37" ref="S25">IF($H25="Before-2004",Q25,0)</f>
        <v>0.0</v>
      </c>
      <c r="T25" s="87">
        <f t="shared" si="38" ref="T25">IF(OR($F$2="No",$H25="Before-2004"),0,ROUND(Q25*0.1,0))</f>
        <v>0.0</v>
      </c>
      <c r="U25" s="88">
        <f t="shared" si="39" ref="U25">IF($H25="Before-2004",0,ROUND(Q25-T25,0))</f>
        <v>0.0</v>
      </c>
      <c r="V25" s="131">
        <f t="array" ref="V25">ROUND(S25+T25+U25,0)</f>
        <v>0.0</v>
      </c>
      <c r="W25" s="89">
        <f t="array" ref="W25">ROUND(R25-V25,0)</f>
        <v>0.0</v>
      </c>
      <c r="X25" s="132"/>
      <c r="Y25" s="91"/>
      <c r="Z25" s="125"/>
    </row>
    <row r="26" spans="8:8" s="71" ht="16.5" customFormat="1" customHeight="1">
      <c r="A26" s="72" t="str">
        <f>IF(C25&gt;=1,"y","n")</f>
        <v>y</v>
      </c>
      <c r="B26" s="73"/>
      <c r="C26" s="93"/>
      <c r="D26" s="94"/>
      <c r="E26" s="95"/>
      <c r="F26" s="96"/>
      <c r="G26" s="97"/>
      <c r="H26" s="98"/>
      <c r="I26" s="99" t="str">
        <f t="shared" si="9"/>
        <v>Feb,22</v>
      </c>
      <c r="J26" s="133">
        <f>$J25</f>
        <v>0.0</v>
      </c>
      <c r="K26" s="101">
        <f t="array" ref="K26">ROUND(J26*$K$9,0)</f>
        <v>0.0</v>
      </c>
      <c r="L26" s="115">
        <f t="array" ref="L26">ROUND(J26+K26,0)</f>
        <v>0.0</v>
      </c>
      <c r="M26" s="103">
        <f t="array" ref="M26">J26</f>
        <v>0.0</v>
      </c>
      <c r="N26" s="101">
        <f t="array" ref="N26">ROUND(M26*$N$9,0)</f>
        <v>0.0</v>
      </c>
      <c r="O26" s="115">
        <f t="array" ref="O26">ROUND(M26+N26,0)</f>
        <v>0.0</v>
      </c>
      <c r="P26" s="117">
        <f t="array" ref="P26">ROUND(J26-M26,0)</f>
        <v>0.0</v>
      </c>
      <c r="Q26" s="118">
        <f t="array" ref="Q26">ROUND(K26-N26,0)</f>
        <v>0.0</v>
      </c>
      <c r="R26" s="115">
        <f t="array" ref="R26">ROUND(P26+Q26,0)</f>
        <v>0.0</v>
      </c>
      <c r="S26" s="106">
        <f t="shared" si="40" ref="S26">IF($H25="Before-2004",Q26,0)</f>
        <v>0.0</v>
      </c>
      <c r="T26" s="106">
        <f t="shared" si="41" ref="T26">IF(OR($F$2="No",$H25="Before-2004"),0,ROUND(Q26*0.1,0))</f>
        <v>0.0</v>
      </c>
      <c r="U26" s="107">
        <f t="shared" si="42" ref="U26">IF($H25="Before-2004",0,ROUND(Q26-T26,0))</f>
        <v>0.0</v>
      </c>
      <c r="V26" s="121">
        <f t="array" ref="V26">ROUND(S26+T26+U26,0)</f>
        <v>0.0</v>
      </c>
      <c r="W26" s="134">
        <f t="array" ref="W26">ROUND(R26-V26,0)</f>
        <v>0.0</v>
      </c>
      <c r="X26" s="123"/>
      <c r="Y26" s="135"/>
      <c r="Z26" s="125"/>
    </row>
    <row r="27" spans="8:8" s="71" ht="16.5" customFormat="1" customHeight="1">
      <c r="A27" s="72" t="str">
        <f>IF(C25&gt;=1,"y","n")</f>
        <v>y</v>
      </c>
      <c r="B27" s="73"/>
      <c r="C27" s="137"/>
      <c r="D27" s="138"/>
      <c r="E27" s="139"/>
      <c r="F27" s="140"/>
      <c r="G27" s="141"/>
      <c r="H27" s="98"/>
      <c r="I27" s="142" t="str">
        <f t="shared" si="9"/>
        <v>March,22</v>
      </c>
      <c r="J27" s="113">
        <f>$J25</f>
        <v>0.0</v>
      </c>
      <c r="K27" s="143">
        <f t="array" ref="K27">ROUND(J27*$K$9,0)</f>
        <v>0.0</v>
      </c>
      <c r="L27" s="144">
        <f t="array" ref="L27">ROUND(J27+K27,0)</f>
        <v>0.0</v>
      </c>
      <c r="M27" s="145">
        <f t="array" ref="M27">J27</f>
        <v>0.0</v>
      </c>
      <c r="N27" s="143">
        <f t="array" ref="N27">ROUND(M27*$N$9,0)</f>
        <v>0.0</v>
      </c>
      <c r="O27" s="144">
        <f t="array" ref="O27">ROUND(M27+N27,0)</f>
        <v>0.0</v>
      </c>
      <c r="P27" s="146">
        <f t="array" ref="P27">ROUND(J27-M27,0)</f>
        <v>0.0</v>
      </c>
      <c r="Q27" s="147">
        <f t="array" ref="Q27">ROUND(K27-N27,0)</f>
        <v>0.0</v>
      </c>
      <c r="R27" s="144">
        <f t="array" ref="R27">ROUND(P27+Q27,0)</f>
        <v>0.0</v>
      </c>
      <c r="S27" s="119">
        <f t="shared" si="43" ref="S27">IF($H25="Before-2004",Q27,0)</f>
        <v>0.0</v>
      </c>
      <c r="T27" s="119">
        <f t="shared" si="44" ref="T27">IF(OR($F$2="No",$H25="Before-2004"),0,ROUND(Q27*0.1,0))</f>
        <v>0.0</v>
      </c>
      <c r="U27" s="120">
        <f t="shared" si="45" ref="U27">IF($H25="Before-2004",0,ROUND(Q27-T27,0))</f>
        <v>0.0</v>
      </c>
      <c r="V27" s="148">
        <f t="array" ref="V27">ROUND(S27+T27+U27,0)</f>
        <v>0.0</v>
      </c>
      <c r="W27" s="149">
        <f t="array" ref="W27">ROUND(R27-V27,0)</f>
        <v>0.0</v>
      </c>
      <c r="X27" s="150"/>
      <c r="Y27" s="151"/>
      <c r="Z27" s="125"/>
    </row>
    <row r="28" spans="8:8" s="71" ht="16.5" customFormat="1" customHeight="1">
      <c r="A28" s="72" t="str">
        <f>IF(C28&gt;=1,"y","n")</f>
        <v>y</v>
      </c>
      <c r="B28" s="73"/>
      <c r="C28" s="74">
        <f>IF(D28&gt;0,C25+1,0)</f>
        <v>7.0</v>
      </c>
      <c r="D28" s="75" t="s">
        <v>61</v>
      </c>
      <c r="E28" s="76"/>
      <c r="F28" s="77"/>
      <c r="G28" s="78"/>
      <c r="H28" s="79"/>
      <c r="I28" s="80" t="str">
        <f t="shared" si="9"/>
        <v>Jan,22</v>
      </c>
      <c r="J28" s="126"/>
      <c r="K28" s="82">
        <f t="array" ref="K28">ROUND(J28*$K$9,0)</f>
        <v>0.0</v>
      </c>
      <c r="L28" s="127">
        <f t="array" ref="L28">ROUND(J28+K28,0)</f>
        <v>0.0</v>
      </c>
      <c r="M28" s="128">
        <f t="array" ref="M28">J28</f>
        <v>0.0</v>
      </c>
      <c r="N28" s="82">
        <f t="array" ref="N28">ROUND(M28*$N$9,0)</f>
        <v>0.0</v>
      </c>
      <c r="O28" s="127">
        <f t="array" ref="O28">ROUND(M28+N28,0)</f>
        <v>0.0</v>
      </c>
      <c r="P28" s="129">
        <f t="array" ref="P28">ROUND(J28-M28,0)</f>
        <v>0.0</v>
      </c>
      <c r="Q28" s="130">
        <f t="array" ref="Q28">ROUND(K28-N28,0)</f>
        <v>0.0</v>
      </c>
      <c r="R28" s="127">
        <f t="array" ref="R28">ROUND(P28+Q28,0)</f>
        <v>0.0</v>
      </c>
      <c r="S28" s="87">
        <f t="shared" si="46" ref="S28">IF($H28="Before-2004",Q28,0)</f>
        <v>0.0</v>
      </c>
      <c r="T28" s="87">
        <f t="shared" si="47" ref="T28">IF(OR($F$2="No",$H28="Before-2004"),0,ROUND(Q28*0.1,0))</f>
        <v>0.0</v>
      </c>
      <c r="U28" s="88">
        <f t="shared" si="48" ref="U28">IF($H28="Before-2004",0,ROUND(Q28-T28,0))</f>
        <v>0.0</v>
      </c>
      <c r="V28" s="131">
        <f t="array" ref="V28">ROUND(S28+T28+U28,0)</f>
        <v>0.0</v>
      </c>
      <c r="W28" s="89">
        <f t="array" ref="W28">ROUND(R28-V28,0)</f>
        <v>0.0</v>
      </c>
      <c r="X28" s="132"/>
      <c r="Y28" s="91"/>
      <c r="Z28" s="125"/>
    </row>
    <row r="29" spans="8:8" s="71" ht="16.5" customFormat="1" customHeight="1">
      <c r="A29" s="72" t="str">
        <f>IF(C28&gt;=1,"y","n")</f>
        <v>y</v>
      </c>
      <c r="B29" s="73"/>
      <c r="C29" s="93"/>
      <c r="D29" s="94"/>
      <c r="E29" s="95"/>
      <c r="F29" s="96"/>
      <c r="G29" s="97"/>
      <c r="H29" s="98"/>
      <c r="I29" s="99" t="str">
        <f t="shared" si="9"/>
        <v>Feb,22</v>
      </c>
      <c r="J29" s="113">
        <f t="shared" si="49" ref="J29">J28</f>
        <v>0.0</v>
      </c>
      <c r="K29" s="101">
        <f t="array" ref="K29">ROUND(J29*$K$9,0)</f>
        <v>0.0</v>
      </c>
      <c r="L29" s="115">
        <f t="array" ref="L29">ROUND(J29+K29,0)</f>
        <v>0.0</v>
      </c>
      <c r="M29" s="103">
        <f t="array" ref="M29">J29</f>
        <v>0.0</v>
      </c>
      <c r="N29" s="101">
        <f t="array" ref="N29">ROUND(M29*$N$9,0)</f>
        <v>0.0</v>
      </c>
      <c r="O29" s="115">
        <f t="array" ref="O29">ROUND(M29+N29,0)</f>
        <v>0.0</v>
      </c>
      <c r="P29" s="117">
        <f t="array" ref="P29">ROUND(J29-M29,0)</f>
        <v>0.0</v>
      </c>
      <c r="Q29" s="118">
        <f t="array" ref="Q29">ROUND(K29-N29,0)</f>
        <v>0.0</v>
      </c>
      <c r="R29" s="115">
        <f t="array" ref="R29">ROUND(P29+Q29,0)</f>
        <v>0.0</v>
      </c>
      <c r="S29" s="106">
        <f t="shared" si="50" ref="S29">IF($H28="Before-2004",Q29,0)</f>
        <v>0.0</v>
      </c>
      <c r="T29" s="106">
        <f t="shared" si="51" ref="T29">IF(OR($F$2="No",$H28="Before-2004"),0,ROUND(Q29*0.1,0))</f>
        <v>0.0</v>
      </c>
      <c r="U29" s="107">
        <f t="shared" si="52" ref="U29">IF($H28="Before-2004",0,ROUND(Q29-T29,0))</f>
        <v>0.0</v>
      </c>
      <c r="V29" s="121">
        <f t="array" ref="V29">ROUND(S29+T29+U29,0)</f>
        <v>0.0</v>
      </c>
      <c r="W29" s="134">
        <f t="array" ref="W29">ROUND(R29-V29,0)</f>
        <v>0.0</v>
      </c>
      <c r="X29" s="123"/>
      <c r="Y29" s="135"/>
      <c r="Z29" s="125"/>
    </row>
    <row r="30" spans="8:8" s="71" ht="16.5" customFormat="1" customHeight="1">
      <c r="A30" s="72" t="str">
        <f>IF(C28&gt;=1,"y","n")</f>
        <v>y</v>
      </c>
      <c r="B30" s="73"/>
      <c r="C30" s="137"/>
      <c r="D30" s="138"/>
      <c r="E30" s="139"/>
      <c r="F30" s="140"/>
      <c r="G30" s="141"/>
      <c r="H30" s="98"/>
      <c r="I30" s="142" t="str">
        <f t="shared" si="9"/>
        <v>March,22</v>
      </c>
      <c r="J30" s="224">
        <f t="shared" si="53" ref="J30">J28</f>
        <v>0.0</v>
      </c>
      <c r="K30" s="143">
        <f t="array" ref="K30">ROUND(J30*$K$9,0)</f>
        <v>0.0</v>
      </c>
      <c r="L30" s="144">
        <f t="array" ref="L30">ROUND(J30+K30,0)</f>
        <v>0.0</v>
      </c>
      <c r="M30" s="145">
        <f t="array" ref="M30">J30</f>
        <v>0.0</v>
      </c>
      <c r="N30" s="143">
        <f t="array" ref="N30">ROUND(M30*$N$9,0)</f>
        <v>0.0</v>
      </c>
      <c r="O30" s="144">
        <f t="array" ref="O30">ROUND(M30+N30,0)</f>
        <v>0.0</v>
      </c>
      <c r="P30" s="146">
        <f t="array" ref="P30">ROUND(J30-M30,0)</f>
        <v>0.0</v>
      </c>
      <c r="Q30" s="147">
        <f t="array" ref="Q30">ROUND(K30-N30,0)</f>
        <v>0.0</v>
      </c>
      <c r="R30" s="144">
        <f t="array" ref="R30">ROUND(P30+Q30,0)</f>
        <v>0.0</v>
      </c>
      <c r="S30" s="119">
        <f t="shared" si="54" ref="S30">IF($H28="Before-2004",Q30,0)</f>
        <v>0.0</v>
      </c>
      <c r="T30" s="119">
        <f t="shared" si="55" ref="T30">IF(OR($F$2="No",$H28="Before-2004"),0,ROUND(Q30*0.1,0))</f>
        <v>0.0</v>
      </c>
      <c r="U30" s="120">
        <f t="shared" si="56" ref="U30">IF($H28="Before-2004",0,ROUND(Q30-T30,0))</f>
        <v>0.0</v>
      </c>
      <c r="V30" s="148">
        <f t="array" ref="V30">ROUND(S30+T30+U30,0)</f>
        <v>0.0</v>
      </c>
      <c r="W30" s="149">
        <f t="array" ref="W30">ROUND(R30-V30,0)</f>
        <v>0.0</v>
      </c>
      <c r="X30" s="150"/>
      <c r="Y30" s="151"/>
      <c r="Z30" s="125"/>
    </row>
    <row r="31" spans="8:8" s="71" ht="16.5" customFormat="1" customHeight="1">
      <c r="A31" s="72" t="str">
        <f>IF(C31&gt;=1,"y","n")</f>
        <v>y</v>
      </c>
      <c r="B31" s="73"/>
      <c r="C31" s="74">
        <f>IF(D31&gt;0,C28+1,0)</f>
        <v>8.0</v>
      </c>
      <c r="D31" s="75" t="s">
        <v>61</v>
      </c>
      <c r="E31" s="76"/>
      <c r="F31" s="77"/>
      <c r="G31" s="78"/>
      <c r="H31" s="79"/>
      <c r="I31" s="80" t="str">
        <f t="shared" si="9"/>
        <v>Jan,22</v>
      </c>
      <c r="J31" s="126"/>
      <c r="K31" s="82">
        <f t="array" ref="K31">ROUND(J31*$K$9,0)</f>
        <v>0.0</v>
      </c>
      <c r="L31" s="127">
        <f t="array" ref="L31">ROUND(J31+K31,0)</f>
        <v>0.0</v>
      </c>
      <c r="M31" s="128">
        <f t="array" ref="M31">J31</f>
        <v>0.0</v>
      </c>
      <c r="N31" s="82">
        <f t="array" ref="N31">ROUND(M31*$N$9,0)</f>
        <v>0.0</v>
      </c>
      <c r="O31" s="127">
        <f t="array" ref="O31">ROUND(M31+N31,0)</f>
        <v>0.0</v>
      </c>
      <c r="P31" s="129">
        <f t="array" ref="P31">ROUND(J31-M31,0)</f>
        <v>0.0</v>
      </c>
      <c r="Q31" s="130">
        <f t="array" ref="Q31">ROUND(K31-N31,0)</f>
        <v>0.0</v>
      </c>
      <c r="R31" s="127">
        <f t="array" ref="R31">ROUND(P31+Q31,0)</f>
        <v>0.0</v>
      </c>
      <c r="S31" s="87">
        <f t="shared" si="57" ref="S31">IF($H31="Before-2004",Q31,0)</f>
        <v>0.0</v>
      </c>
      <c r="T31" s="87">
        <f t="shared" si="58" ref="T31">IF(OR($F$2="No",$H31="Before-2004"),0,ROUND(Q31*0.1,0))</f>
        <v>0.0</v>
      </c>
      <c r="U31" s="88">
        <f t="shared" si="59" ref="U31">IF($H31="Before-2004",0,ROUND(Q31-T31,0))</f>
        <v>0.0</v>
      </c>
      <c r="V31" s="131">
        <f t="array" ref="V31">ROUND(S31+T31+U31,0)</f>
        <v>0.0</v>
      </c>
      <c r="W31" s="89">
        <f t="array" ref="W31">ROUND(R31-V31,0)</f>
        <v>0.0</v>
      </c>
      <c r="X31" s="132"/>
      <c r="Y31" s="91"/>
      <c r="Z31" s="125"/>
    </row>
    <row r="32" spans="8:8" s="71" ht="16.5" customFormat="1" customHeight="1">
      <c r="A32" s="72" t="str">
        <f>IF(C31&gt;=1,"y","n")</f>
        <v>y</v>
      </c>
      <c r="B32" s="73"/>
      <c r="C32" s="93"/>
      <c r="D32" s="94"/>
      <c r="E32" s="95"/>
      <c r="F32" s="96"/>
      <c r="G32" s="97"/>
      <c r="H32" s="98"/>
      <c r="I32" s="99" t="str">
        <f t="shared" si="9"/>
        <v>Feb,22</v>
      </c>
      <c r="J32" s="133">
        <f>$J31</f>
        <v>0.0</v>
      </c>
      <c r="K32" s="101">
        <f t="array" ref="K32">ROUND(J32*$K$9,0)</f>
        <v>0.0</v>
      </c>
      <c r="L32" s="115">
        <f t="array" ref="L32">ROUND(J32+K32,0)</f>
        <v>0.0</v>
      </c>
      <c r="M32" s="103">
        <f t="array" ref="M32">J32</f>
        <v>0.0</v>
      </c>
      <c r="N32" s="101">
        <f t="array" ref="N32">ROUND(M32*$N$9,0)</f>
        <v>0.0</v>
      </c>
      <c r="O32" s="115">
        <f t="array" ref="O32">ROUND(M32+N32,0)</f>
        <v>0.0</v>
      </c>
      <c r="P32" s="117">
        <f t="array" ref="P32">ROUND(J32-M32,0)</f>
        <v>0.0</v>
      </c>
      <c r="Q32" s="118">
        <f t="array" ref="Q32">ROUND(K32-N32,0)</f>
        <v>0.0</v>
      </c>
      <c r="R32" s="115">
        <f t="array" ref="R32">ROUND(P32+Q32,0)</f>
        <v>0.0</v>
      </c>
      <c r="S32" s="106">
        <f t="shared" si="60" ref="S32">IF($H31="Before-2004",Q32,0)</f>
        <v>0.0</v>
      </c>
      <c r="T32" s="106">
        <f t="shared" si="61" ref="T32">IF(OR($F$2="No",$H31="Before-2004"),0,ROUND(Q32*0.1,0))</f>
        <v>0.0</v>
      </c>
      <c r="U32" s="107">
        <f t="shared" si="62" ref="U32">IF($H31="Before-2004",0,ROUND(Q32-T32,0))</f>
        <v>0.0</v>
      </c>
      <c r="V32" s="121">
        <f t="array" ref="V32">ROUND(S32+T32+U32,0)</f>
        <v>0.0</v>
      </c>
      <c r="W32" s="134">
        <f t="array" ref="W32">ROUND(R32-V32,0)</f>
        <v>0.0</v>
      </c>
      <c r="X32" s="123"/>
      <c r="Y32" s="135"/>
      <c r="Z32" s="125"/>
    </row>
    <row r="33" spans="8:8" s="71" ht="16.5" customFormat="1" customHeight="1">
      <c r="A33" s="72" t="str">
        <f>IF(C31&gt;=1,"y","n")</f>
        <v>y</v>
      </c>
      <c r="B33" s="73"/>
      <c r="C33" s="137"/>
      <c r="D33" s="138"/>
      <c r="E33" s="139"/>
      <c r="F33" s="140"/>
      <c r="G33" s="141"/>
      <c r="H33" s="98"/>
      <c r="I33" s="142" t="str">
        <f t="shared" si="9"/>
        <v>March,22</v>
      </c>
      <c r="J33" s="113">
        <f>$J31</f>
        <v>0.0</v>
      </c>
      <c r="K33" s="143">
        <f t="array" ref="K33">ROUND(J33*$K$9,0)</f>
        <v>0.0</v>
      </c>
      <c r="L33" s="144">
        <f t="array" ref="L33">ROUND(J33+K33,0)</f>
        <v>0.0</v>
      </c>
      <c r="M33" s="145">
        <f t="array" ref="M33">J33</f>
        <v>0.0</v>
      </c>
      <c r="N33" s="143">
        <f t="array" ref="N33">ROUND(M33*$N$9,0)</f>
        <v>0.0</v>
      </c>
      <c r="O33" s="144">
        <f t="array" ref="O33">ROUND(M33+N33,0)</f>
        <v>0.0</v>
      </c>
      <c r="P33" s="146">
        <f t="array" ref="P33">ROUND(J33-M33,0)</f>
        <v>0.0</v>
      </c>
      <c r="Q33" s="147">
        <f t="array" ref="Q33">ROUND(K33-N33,0)</f>
        <v>0.0</v>
      </c>
      <c r="R33" s="144">
        <f t="array" ref="R33">ROUND(P33+Q33,0)</f>
        <v>0.0</v>
      </c>
      <c r="S33" s="119">
        <f t="shared" si="63" ref="S33">IF($H31="Before-2004",Q33,0)</f>
        <v>0.0</v>
      </c>
      <c r="T33" s="119">
        <f t="shared" si="64" ref="T33">IF(OR($F$2="No",$H31="Before-2004"),0,ROUND(Q33*0.1,0))</f>
        <v>0.0</v>
      </c>
      <c r="U33" s="120">
        <f t="shared" si="65" ref="U33">IF($H31="Before-2004",0,ROUND(Q33-T33,0))</f>
        <v>0.0</v>
      </c>
      <c r="V33" s="148">
        <f t="array" ref="V33">ROUND(S33+T33+U33,0)</f>
        <v>0.0</v>
      </c>
      <c r="W33" s="149">
        <f t="array" ref="W33">ROUND(R33-V33,0)</f>
        <v>0.0</v>
      </c>
      <c r="X33" s="150"/>
      <c r="Y33" s="151"/>
      <c r="Z33" s="125"/>
    </row>
    <row r="34" spans="8:8" s="71" ht="16.5" customFormat="1" customHeight="1">
      <c r="A34" s="72" t="str">
        <f>IF(C34&gt;=1,"y","n")</f>
        <v>y</v>
      </c>
      <c r="B34" s="73"/>
      <c r="C34" s="74">
        <f>IF(D34&gt;0,C31+1,0)</f>
        <v>9.0</v>
      </c>
      <c r="D34" s="75" t="s">
        <v>61</v>
      </c>
      <c r="E34" s="76"/>
      <c r="F34" s="77"/>
      <c r="G34" s="78"/>
      <c r="H34" s="79"/>
      <c r="I34" s="80" t="str">
        <f t="shared" si="9"/>
        <v>Jan,22</v>
      </c>
      <c r="J34" s="126"/>
      <c r="K34" s="82">
        <f t="array" ref="K34">ROUND(J34*$K$9,0)</f>
        <v>0.0</v>
      </c>
      <c r="L34" s="83">
        <f t="array" ref="L34">ROUND(J34+K34,0)</f>
        <v>0.0</v>
      </c>
      <c r="M34" s="84">
        <f t="array" ref="M34">J34</f>
        <v>0.0</v>
      </c>
      <c r="N34" s="82">
        <f t="array" ref="N34">ROUND(M34*$N$9,0)</f>
        <v>0.0</v>
      </c>
      <c r="O34" s="83">
        <f t="array" ref="O34">ROUND(M34+N34,0)</f>
        <v>0.0</v>
      </c>
      <c r="P34" s="85">
        <f t="array" ref="P34">ROUND(J34-M34,0)</f>
        <v>0.0</v>
      </c>
      <c r="Q34" s="86">
        <f t="array" ref="Q34">ROUND(K34-N34,0)</f>
        <v>0.0</v>
      </c>
      <c r="R34" s="83">
        <f t="array" ref="R34">ROUND(P34+Q34,0)</f>
        <v>0.0</v>
      </c>
      <c r="S34" s="87">
        <f t="shared" si="66" ref="S34">IF($H34="Before-2004",Q34,0)</f>
        <v>0.0</v>
      </c>
      <c r="T34" s="87">
        <f t="shared" si="67" ref="T34">IF(OR($F$2="No",$H34="Before-2004"),0,ROUND(Q34*0.1,0))</f>
        <v>0.0</v>
      </c>
      <c r="U34" s="88">
        <f t="shared" si="68" ref="U34">IF($H34="Before-2004",0,ROUND(Q34-T34,0))</f>
        <v>0.0</v>
      </c>
      <c r="V34" s="131">
        <f t="array" ref="V34">ROUND(S34+T34+U34,0)</f>
        <v>0.0</v>
      </c>
      <c r="W34" s="89">
        <f t="array" ref="W34">ROUND(R34-V34,0)</f>
        <v>0.0</v>
      </c>
      <c r="X34" s="90"/>
      <c r="Y34" s="91"/>
      <c r="Z34" s="92"/>
    </row>
    <row r="35" spans="8:8" s="71" ht="16.5" customFormat="1" customHeight="1">
      <c r="A35" s="72" t="str">
        <f>IF(C34&gt;=1,"y","n")</f>
        <v>y</v>
      </c>
      <c r="B35" s="73"/>
      <c r="C35" s="93"/>
      <c r="D35" s="94"/>
      <c r="E35" s="95"/>
      <c r="F35" s="96"/>
      <c r="G35" s="97"/>
      <c r="H35" s="98"/>
      <c r="I35" s="99" t="str">
        <f t="shared" si="9"/>
        <v>Feb,22</v>
      </c>
      <c r="J35" s="133">
        <f>$J34</f>
        <v>0.0</v>
      </c>
      <c r="K35" s="101">
        <f t="array" ref="K35">ROUND(J35*$K$9,0)</f>
        <v>0.0</v>
      </c>
      <c r="L35" s="102">
        <f t="array" ref="L35">ROUND(J35+K35,0)</f>
        <v>0.0</v>
      </c>
      <c r="M35" s="103">
        <f t="array" ref="M35">J35</f>
        <v>0.0</v>
      </c>
      <c r="N35" s="101">
        <f t="array" ref="N35">ROUND(M35*$N$9,0)</f>
        <v>0.0</v>
      </c>
      <c r="O35" s="102">
        <f t="array" ref="O35">ROUND(M35+N35,0)</f>
        <v>0.0</v>
      </c>
      <c r="P35" s="104">
        <f t="array" ref="P35">ROUND(J35-M35,0)</f>
        <v>0.0</v>
      </c>
      <c r="Q35" s="105">
        <f t="array" ref="Q35">ROUND(K35-N35,0)</f>
        <v>0.0</v>
      </c>
      <c r="R35" s="102">
        <f t="array" ref="R35">ROUND(P35+Q35,0)</f>
        <v>0.0</v>
      </c>
      <c r="S35" s="106">
        <f t="shared" si="69" ref="S35">IF($H34="Before-2004",Q35,0)</f>
        <v>0.0</v>
      </c>
      <c r="T35" s="106">
        <f t="shared" si="70" ref="T35">IF(OR($F$2="No",$H34="Before-2004"),0,ROUND(Q35*0.1,0))</f>
        <v>0.0</v>
      </c>
      <c r="U35" s="107">
        <f t="shared" si="71" ref="U35">IF($H34="Before-2004",0,ROUND(Q35-T35,0))</f>
        <v>0.0</v>
      </c>
      <c r="V35" s="121">
        <f t="array" ref="V35">ROUND(S35+T35+U35,0)</f>
        <v>0.0</v>
      </c>
      <c r="W35" s="109">
        <f t="array" ref="W35">ROUND(R35-V35,0)</f>
        <v>0.0</v>
      </c>
      <c r="X35" s="225"/>
      <c r="Y35" s="111"/>
      <c r="Z35" s="92"/>
    </row>
    <row r="36" spans="8:8" s="71" ht="16.5" customFormat="1" customHeight="1">
      <c r="A36" s="72" t="str">
        <f>IF(C34&gt;=1,"y","n")</f>
        <v>y</v>
      </c>
      <c r="B36" s="73"/>
      <c r="C36" s="137"/>
      <c r="D36" s="94"/>
      <c r="E36" s="95"/>
      <c r="F36" s="96"/>
      <c r="G36" s="97"/>
      <c r="H36" s="98"/>
      <c r="I36" s="142" t="str">
        <f t="shared" si="9"/>
        <v>March,22</v>
      </c>
      <c r="J36" s="113">
        <f>$J34</f>
        <v>0.0</v>
      </c>
      <c r="K36" s="114">
        <f t="array" ref="K36">ROUND(J36*$K$9,0)</f>
        <v>0.0</v>
      </c>
      <c r="L36" s="115">
        <f t="array" ref="L36">ROUND(J36+K36,0)</f>
        <v>0.0</v>
      </c>
      <c r="M36" s="116">
        <f t="array" ref="M36">J36</f>
        <v>0.0</v>
      </c>
      <c r="N36" s="114">
        <f t="array" ref="N36">ROUND(M36*$N$9,0)</f>
        <v>0.0</v>
      </c>
      <c r="O36" s="115">
        <f t="array" ref="O36">ROUND(M36+N36,0)</f>
        <v>0.0</v>
      </c>
      <c r="P36" s="117">
        <f t="array" ref="P36">ROUND(J36-M36,0)</f>
        <v>0.0</v>
      </c>
      <c r="Q36" s="118">
        <f t="array" ref="Q36">ROUND(K36-N36,0)</f>
        <v>0.0</v>
      </c>
      <c r="R36" s="115">
        <f t="array" ref="R36">ROUND(P36+Q36,0)</f>
        <v>0.0</v>
      </c>
      <c r="S36" s="119">
        <f t="shared" si="72" ref="S36">IF($H34="Before-2004",Q36,0)</f>
        <v>0.0</v>
      </c>
      <c r="T36" s="119">
        <f t="shared" si="73" ref="T36">IF(OR($F$2="No",$H34="Before-2004"),0,ROUND(Q36*0.1,0))</f>
        <v>0.0</v>
      </c>
      <c r="U36" s="120">
        <f t="shared" si="74" ref="U36">IF($H34="Before-2004",0,ROUND(Q36-T36,0))</f>
        <v>0.0</v>
      </c>
      <c r="V36" s="148">
        <f t="array" ref="V36">ROUND(S36+T36+U36,0)</f>
        <v>0.0</v>
      </c>
      <c r="W36" s="122">
        <f t="array" ref="W36">ROUND(R36-V36,0)</f>
        <v>0.0</v>
      </c>
      <c r="X36" s="123"/>
      <c r="Y36" s="124"/>
      <c r="Z36" s="125"/>
    </row>
    <row r="37" spans="8:8" s="71" ht="16.5" customFormat="1" customHeight="1">
      <c r="A37" s="72" t="str">
        <f>IF(C37&gt;=1,"y","n")</f>
        <v>y</v>
      </c>
      <c r="B37" s="73"/>
      <c r="C37" s="74">
        <f>IF(D37&gt;0,C34+1,0)</f>
        <v>10.0</v>
      </c>
      <c r="D37" s="75" t="s">
        <v>66</v>
      </c>
      <c r="E37" s="76"/>
      <c r="F37" s="77"/>
      <c r="G37" s="78"/>
      <c r="H37" s="79"/>
      <c r="I37" s="80" t="str">
        <f t="shared" si="9"/>
        <v>Jan,22</v>
      </c>
      <c r="J37" s="126"/>
      <c r="K37" s="82">
        <f t="array" ref="K37">ROUND(J37*$K$9,0)</f>
        <v>0.0</v>
      </c>
      <c r="L37" s="127">
        <f t="array" ref="L37">ROUND(J37+K37,0)</f>
        <v>0.0</v>
      </c>
      <c r="M37" s="128">
        <f t="array" ref="M37">J37</f>
        <v>0.0</v>
      </c>
      <c r="N37" s="82">
        <f t="array" ref="N37">ROUND(M37*$N$9,0)</f>
        <v>0.0</v>
      </c>
      <c r="O37" s="127">
        <f t="array" ref="O37">ROUND(M37+N37,0)</f>
        <v>0.0</v>
      </c>
      <c r="P37" s="129">
        <f t="array" ref="P37">ROUND(J37-M37,0)</f>
        <v>0.0</v>
      </c>
      <c r="Q37" s="130">
        <f t="array" ref="Q37">ROUND(K37-N37,0)</f>
        <v>0.0</v>
      </c>
      <c r="R37" s="127">
        <f t="array" ref="R37">ROUND(P37+Q37,0)</f>
        <v>0.0</v>
      </c>
      <c r="S37" s="87">
        <f t="shared" si="75" ref="S37">IF($H37="Before-2004",Q37,0)</f>
        <v>0.0</v>
      </c>
      <c r="T37" s="87">
        <f t="shared" si="76" ref="T37">IF(OR($F$2="No",$H37="Before-2004"),0,ROUND(Q37*0.1,0))</f>
        <v>0.0</v>
      </c>
      <c r="U37" s="88">
        <f t="shared" si="77" ref="U37">IF($H37="Before-2004",0,ROUND(Q37-T37,0))</f>
        <v>0.0</v>
      </c>
      <c r="V37" s="131">
        <f t="array" ref="V37">ROUND(S37+T37+U37,0)</f>
        <v>0.0</v>
      </c>
      <c r="W37" s="89">
        <f t="array" ref="W37">ROUND(R37-V37,0)</f>
        <v>0.0</v>
      </c>
      <c r="X37" s="132"/>
      <c r="Y37" s="91"/>
      <c r="Z37" s="125"/>
    </row>
    <row r="38" spans="8:8" s="71" ht="16.5" customFormat="1" customHeight="1">
      <c r="A38" s="72" t="str">
        <f>IF(C37&gt;=1,"y","n")</f>
        <v>y</v>
      </c>
      <c r="B38" s="73"/>
      <c r="C38" s="93"/>
      <c r="D38" s="94"/>
      <c r="E38" s="95"/>
      <c r="F38" s="96"/>
      <c r="G38" s="97"/>
      <c r="H38" s="98"/>
      <c r="I38" s="99" t="str">
        <f t="shared" si="9"/>
        <v>Feb,22</v>
      </c>
      <c r="J38" s="133">
        <f>$J37</f>
        <v>0.0</v>
      </c>
      <c r="K38" s="101">
        <f t="array" ref="K38">ROUND(J38*$K$9,0)</f>
        <v>0.0</v>
      </c>
      <c r="L38" s="115">
        <f t="array" ref="L38">ROUND(J38+K38,0)</f>
        <v>0.0</v>
      </c>
      <c r="M38" s="103">
        <f t="array" ref="M38">J38</f>
        <v>0.0</v>
      </c>
      <c r="N38" s="101">
        <f t="array" ref="N38">ROUND(M38*$N$9,0)</f>
        <v>0.0</v>
      </c>
      <c r="O38" s="115">
        <f t="array" ref="O38">ROUND(M38+N38,0)</f>
        <v>0.0</v>
      </c>
      <c r="P38" s="117">
        <f t="array" ref="P38">ROUND(J38-M38,0)</f>
        <v>0.0</v>
      </c>
      <c r="Q38" s="118">
        <f t="array" ref="Q38">ROUND(K38-N38,0)</f>
        <v>0.0</v>
      </c>
      <c r="R38" s="115">
        <f t="array" ref="R38">ROUND(P38+Q38,0)</f>
        <v>0.0</v>
      </c>
      <c r="S38" s="106">
        <f t="shared" si="78" ref="S38">IF($H37="Before-2004",Q38,0)</f>
        <v>0.0</v>
      </c>
      <c r="T38" s="106">
        <f t="shared" si="79" ref="T38">IF(OR($F$2="No",$H37="Before-2004"),0,ROUND(Q38*0.1,0))</f>
        <v>0.0</v>
      </c>
      <c r="U38" s="107">
        <f t="shared" si="80" ref="U38">IF($H37="Before-2004",0,ROUND(Q38-T38,0))</f>
        <v>0.0</v>
      </c>
      <c r="V38" s="121">
        <f t="array" ref="V38">ROUND(S38+T38+U38,0)</f>
        <v>0.0</v>
      </c>
      <c r="W38" s="134">
        <f t="array" ref="W38">ROUND(R38-V38,0)</f>
        <v>0.0</v>
      </c>
      <c r="X38" s="123"/>
      <c r="Y38" s="135"/>
      <c r="Z38" s="125"/>
      <c r="HC38" s="136"/>
    </row>
    <row r="39" spans="8:8" s="71" ht="16.5" customFormat="1" customHeight="1">
      <c r="A39" s="72" t="str">
        <f>IF(C37&gt;=1,"y","n")</f>
        <v>y</v>
      </c>
      <c r="B39" s="73"/>
      <c r="C39" s="137"/>
      <c r="D39" s="138"/>
      <c r="E39" s="139"/>
      <c r="F39" s="140"/>
      <c r="G39" s="141"/>
      <c r="H39" s="98"/>
      <c r="I39" s="142" t="str">
        <f t="shared" si="9"/>
        <v>March,22</v>
      </c>
      <c r="J39" s="113">
        <f>$J37</f>
        <v>0.0</v>
      </c>
      <c r="K39" s="143">
        <f t="array" ref="K39">ROUND(J39*$K$9,0)</f>
        <v>0.0</v>
      </c>
      <c r="L39" s="144">
        <f t="array" ref="L39">ROUND(J39+K39,0)</f>
        <v>0.0</v>
      </c>
      <c r="M39" s="145">
        <f t="array" ref="M39">J39</f>
        <v>0.0</v>
      </c>
      <c r="N39" s="143">
        <f t="array" ref="N39">ROUND(M39*$N$9,0)</f>
        <v>0.0</v>
      </c>
      <c r="O39" s="144">
        <f t="array" ref="O39">ROUND(M39+N39,0)</f>
        <v>0.0</v>
      </c>
      <c r="P39" s="146">
        <f t="array" ref="P39">ROUND(J39-M39,0)</f>
        <v>0.0</v>
      </c>
      <c r="Q39" s="147">
        <f t="array" ref="Q39">ROUND(K39-N39,0)</f>
        <v>0.0</v>
      </c>
      <c r="R39" s="144">
        <f t="array" ref="R39">ROUND(P39+Q39,0)</f>
        <v>0.0</v>
      </c>
      <c r="S39" s="119">
        <f t="shared" si="81" ref="S39">IF($H37="Before-2004",Q39,0)</f>
        <v>0.0</v>
      </c>
      <c r="T39" s="119">
        <f t="shared" si="82" ref="T39">IF(OR($F$2="No",$H37="Before-2004"),0,ROUND(Q39*0.1,0))</f>
        <v>0.0</v>
      </c>
      <c r="U39" s="120">
        <f t="shared" si="83" ref="U39">IF($H37="Before-2004",0,ROUND(Q39-T39,0))</f>
        <v>0.0</v>
      </c>
      <c r="V39" s="148">
        <f t="array" ref="V39">ROUND(S39+T39+U39,0)</f>
        <v>0.0</v>
      </c>
      <c r="W39" s="149">
        <f t="array" ref="W39">ROUND(R39-V39,0)</f>
        <v>0.0</v>
      </c>
      <c r="X39" s="150"/>
      <c r="Y39" s="151"/>
      <c r="Z39" s="125"/>
    </row>
    <row r="40" spans="8:8" ht="69.0" customHeight="1">
      <c r="B40" s="73"/>
      <c r="C40" s="152" t="s">
        <v>3</v>
      </c>
      <c r="D40" s="153"/>
      <c r="E40" s="153"/>
      <c r="F40" s="153"/>
      <c r="G40" s="153"/>
      <c r="H40" s="154"/>
      <c r="I40" s="154"/>
      <c r="J40" s="155">
        <f t="array" ref="J40">SUM(ROUND(J10:J39,0))</f>
        <v>274800.0</v>
      </c>
      <c r="K40" s="156">
        <f t="array" ref="K40">SUM(ROUND(K10:K39,0))</f>
        <v>93432.0</v>
      </c>
      <c r="L40" s="157">
        <f t="array" ref="L40">SUM(ROUND(L10:L39,0))</f>
        <v>368232.0</v>
      </c>
      <c r="M40" s="155">
        <f t="array" ref="M40">SUM(ROUND(M10:M39,0))</f>
        <v>274800.0</v>
      </c>
      <c r="N40" s="156">
        <f t="array" ref="N40">SUM(ROUND(N10:N39,0))</f>
        <v>85188.0</v>
      </c>
      <c r="O40" s="157">
        <f t="array" ref="O40">SUM(ROUND(O10:O39,0))</f>
        <v>359988.0</v>
      </c>
      <c r="P40" s="155">
        <f t="array" ref="P40">SUM(ROUND(P10:P39,0))</f>
        <v>0.0</v>
      </c>
      <c r="Q40" s="156">
        <f t="array" ref="Q40">SUM(ROUND(Q10:Q39,0))</f>
        <v>8244.0</v>
      </c>
      <c r="R40" s="158">
        <f t="array" ref="R40">SUM(ROUND(R10:R39,0))</f>
        <v>8244.0</v>
      </c>
      <c r="S40" s="159">
        <f t="array" ref="S40">SUM(ROUND(S10:S39,0))</f>
        <v>4185.0</v>
      </c>
      <c r="T40" s="155">
        <f t="array" ref="T40">SUM(ROUND(T10:T39,0))</f>
        <v>0.0</v>
      </c>
      <c r="U40" s="155">
        <f t="array" ref="U40">SUM(ROUND(U10:U39,0))</f>
        <v>4059.0</v>
      </c>
      <c r="V40" s="160">
        <f t="array" ref="V40">SUM(ROUND(V10:V39,0))</f>
        <v>8244.0</v>
      </c>
      <c r="W40" s="160">
        <f t="array" ref="W40">SUM(ROUND(W10:W39,0))</f>
        <v>0.0</v>
      </c>
      <c r="X40" s="160"/>
      <c r="Y40" s="161"/>
      <c r="Z40" s="162"/>
    </row>
    <row r="41" spans="8:8" ht="18.0" customHeight="1">
      <c r="B41" s="73"/>
      <c r="C41" s="163" t="s">
        <v>9</v>
      </c>
      <c r="D41" s="164"/>
      <c r="E41" s="164"/>
      <c r="F41" s="164"/>
      <c r="G41" s="164"/>
      <c r="H41" s="164"/>
      <c r="I41" s="165"/>
      <c r="J41" s="165"/>
      <c r="K41" s="165"/>
      <c r="L41" s="165"/>
      <c r="M41" s="165"/>
      <c r="N41" s="165"/>
      <c r="O41" s="165"/>
      <c r="P41" s="165"/>
      <c r="Q41" s="165"/>
      <c r="R41" s="166" t="s">
        <v>18</v>
      </c>
      <c r="S41" s="167"/>
      <c r="T41" s="167"/>
      <c r="U41" s="167"/>
      <c r="V41" s="167"/>
      <c r="W41" s="167"/>
      <c r="X41" s="167"/>
      <c r="Y41" s="168"/>
      <c r="Z41" s="162"/>
    </row>
    <row r="42" spans="8:8" ht="18.0" customHeight="1">
      <c r="B42" s="73"/>
      <c r="C42" s="169" t="s">
        <v>4</v>
      </c>
      <c r="D42" s="170" t="s">
        <v>12</v>
      </c>
      <c r="E42" s="171"/>
      <c r="F42" s="171"/>
      <c r="G42" s="171"/>
      <c r="H42" s="171"/>
      <c r="I42" s="172"/>
      <c r="J42" s="174" t="s">
        <v>7</v>
      </c>
      <c r="K42" s="174"/>
      <c r="L42" s="174"/>
      <c r="M42" s="174"/>
      <c r="N42" s="175">
        <f>P40</f>
        <v>0.0</v>
      </c>
      <c r="O42" s="176"/>
      <c r="P42" s="176"/>
      <c r="Q42" s="176"/>
      <c r="R42" s="177" t="s">
        <v>22</v>
      </c>
      <c r="S42" s="178"/>
      <c r="T42" s="178"/>
      <c r="U42" s="178"/>
      <c r="V42" s="178"/>
      <c r="W42" s="178"/>
      <c r="X42" s="178"/>
      <c r="Y42" s="179"/>
      <c r="Z42" s="162"/>
    </row>
    <row r="43" spans="8:8" ht="18.0" customHeight="1">
      <c r="B43" s="73"/>
      <c r="C43" s="180" t="s">
        <v>5</v>
      </c>
      <c r="D43" s="181"/>
      <c r="E43" s="182"/>
      <c r="F43" s="182"/>
      <c r="G43" s="182"/>
      <c r="H43" s="182"/>
      <c r="I43" s="183"/>
      <c r="J43" s="174" t="s">
        <v>8</v>
      </c>
      <c r="K43" s="174"/>
      <c r="L43" s="174"/>
      <c r="M43" s="174"/>
      <c r="N43" s="175">
        <f>Q40</f>
        <v>8244.0</v>
      </c>
      <c r="O43" s="176"/>
      <c r="P43" s="176"/>
      <c r="Q43" s="176"/>
      <c r="R43" s="177"/>
      <c r="S43" s="178"/>
      <c r="T43" s="178"/>
      <c r="U43" s="178"/>
      <c r="V43" s="178"/>
      <c r="W43" s="178"/>
      <c r="X43" s="178"/>
      <c r="Y43" s="179"/>
      <c r="Z43" s="162"/>
    </row>
    <row r="44" spans="8:8" ht="18.0" customHeight="1">
      <c r="B44" s="73"/>
      <c r="C44" s="185"/>
      <c r="D44" s="186"/>
      <c r="E44" s="187"/>
      <c r="F44" s="187"/>
      <c r="G44" s="187"/>
      <c r="H44" s="187"/>
      <c r="I44" s="188"/>
      <c r="J44" s="190" t="s">
        <v>16</v>
      </c>
      <c r="K44" s="190"/>
      <c r="L44" s="190"/>
      <c r="M44" s="190"/>
      <c r="N44" s="191">
        <f>R40</f>
        <v>8244.0</v>
      </c>
      <c r="O44" s="191"/>
      <c r="P44" s="191"/>
      <c r="Q44" s="191"/>
      <c r="R44" s="192" t="s">
        <v>19</v>
      </c>
      <c r="S44" s="193"/>
      <c r="T44" s="193"/>
      <c r="U44" s="193"/>
      <c r="V44" s="193"/>
      <c r="W44" s="193"/>
      <c r="X44" s="193"/>
      <c r="Y44" s="194"/>
      <c r="Z44" s="162"/>
    </row>
    <row r="45" spans="8:8" ht="18.0" customHeight="1">
      <c r="B45" s="73"/>
      <c r="C45" s="169" t="s">
        <v>4</v>
      </c>
      <c r="D45" s="195" t="s">
        <v>10</v>
      </c>
      <c r="E45" s="196"/>
      <c r="F45" s="196"/>
      <c r="G45" s="196"/>
      <c r="H45" s="196"/>
      <c r="I45" s="197"/>
      <c r="J45" s="199" t="s">
        <v>31</v>
      </c>
      <c r="K45" s="200"/>
      <c r="L45" s="200"/>
      <c r="M45" s="201"/>
      <c r="N45" s="175">
        <f>S40</f>
        <v>4185.0</v>
      </c>
      <c r="O45" s="176"/>
      <c r="P45" s="176"/>
      <c r="Q45" s="176"/>
      <c r="R45" s="192"/>
      <c r="S45" s="193"/>
      <c r="T45" s="193"/>
      <c r="U45" s="193"/>
      <c r="V45" s="193"/>
      <c r="W45" s="193"/>
      <c r="X45" s="193"/>
      <c r="Y45" s="194"/>
      <c r="Z45" s="162"/>
    </row>
    <row r="46" spans="8:8" ht="18.0" customHeight="1">
      <c r="B46" s="73"/>
      <c r="C46" s="169" t="s">
        <v>5</v>
      </c>
      <c r="D46" s="202"/>
      <c r="E46" s="203"/>
      <c r="F46" s="203"/>
      <c r="G46" s="203"/>
      <c r="H46" s="203"/>
      <c r="I46" s="204"/>
      <c r="J46" s="174" t="s">
        <v>20</v>
      </c>
      <c r="K46" s="174"/>
      <c r="L46" s="174"/>
      <c r="M46" s="174"/>
      <c r="N46" s="206">
        <f>T40</f>
        <v>0.0</v>
      </c>
      <c r="O46" s="207"/>
      <c r="P46" s="207"/>
      <c r="Q46" s="208"/>
      <c r="R46" s="192"/>
      <c r="S46" s="193"/>
      <c r="T46" s="193"/>
      <c r="U46" s="193"/>
      <c r="V46" s="193"/>
      <c r="W46" s="193"/>
      <c r="X46" s="193"/>
      <c r="Y46" s="194"/>
      <c r="Z46" s="162"/>
    </row>
    <row r="47" spans="8:8" ht="18.0" customHeight="1">
      <c r="B47" s="73"/>
      <c r="C47" s="169" t="s">
        <v>6</v>
      </c>
      <c r="D47" s="202"/>
      <c r="E47" s="203"/>
      <c r="F47" s="203"/>
      <c r="G47" s="203"/>
      <c r="H47" s="203"/>
      <c r="I47" s="204"/>
      <c r="J47" s="174" t="s">
        <v>27</v>
      </c>
      <c r="K47" s="174"/>
      <c r="L47" s="174"/>
      <c r="M47" s="174"/>
      <c r="N47" s="206">
        <f>U40</f>
        <v>4059.0</v>
      </c>
      <c r="O47" s="207"/>
      <c r="P47" s="207"/>
      <c r="Q47" s="208"/>
      <c r="R47" s="192"/>
      <c r="S47" s="193"/>
      <c r="T47" s="193"/>
      <c r="U47" s="193"/>
      <c r="V47" s="193"/>
      <c r="W47" s="193"/>
      <c r="X47" s="193"/>
      <c r="Y47" s="194"/>
      <c r="Z47" s="162"/>
    </row>
    <row r="48" spans="8:8" ht="18.0" customHeight="1">
      <c r="B48" s="73"/>
      <c r="C48" s="209"/>
      <c r="D48" s="226"/>
      <c r="E48" s="227"/>
      <c r="F48" s="227"/>
      <c r="G48" s="227"/>
      <c r="H48" s="227"/>
      <c r="I48" s="228"/>
      <c r="J48" s="190" t="s">
        <v>17</v>
      </c>
      <c r="K48" s="190"/>
      <c r="L48" s="190"/>
      <c r="M48" s="190"/>
      <c r="N48" s="191">
        <f>V40</f>
        <v>8244.0</v>
      </c>
      <c r="O48" s="214"/>
      <c r="P48" s="214"/>
      <c r="Q48" s="214"/>
      <c r="R48" s="192"/>
      <c r="S48" s="193"/>
      <c r="T48" s="193"/>
      <c r="U48" s="193"/>
      <c r="V48" s="193"/>
      <c r="W48" s="193"/>
      <c r="X48" s="193"/>
      <c r="Y48" s="194"/>
      <c r="Z48" s="162"/>
    </row>
    <row r="49" spans="8:8" ht="21.0" customHeight="1">
      <c r="B49" s="73"/>
      <c r="C49" s="215" t="s">
        <v>11</v>
      </c>
      <c r="D49" s="216"/>
      <c r="E49" s="216"/>
      <c r="F49" s="217"/>
      <c r="G49" s="217"/>
      <c r="H49" s="217"/>
      <c r="I49" s="217"/>
      <c r="J49" s="217"/>
      <c r="K49" s="217"/>
      <c r="L49" s="217"/>
      <c r="M49" s="217"/>
      <c r="N49" s="218">
        <f>ROUND(N44-N48,0)</f>
        <v>0.0</v>
      </c>
      <c r="O49" s="217"/>
      <c r="P49" s="217"/>
      <c r="Q49" s="217"/>
      <c r="R49" s="219"/>
      <c r="S49" s="220"/>
      <c r="T49" s="220"/>
      <c r="U49" s="220"/>
      <c r="V49" s="220"/>
      <c r="W49" s="220"/>
      <c r="X49" s="220"/>
      <c r="Y49" s="221"/>
      <c r="Z49" s="162"/>
    </row>
    <row r="50" spans="8:8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8:8" hidden="1"/>
    <row r="52" spans="8:8" hidden="1"/>
    <row r="53" spans="8:8" hidden="1"/>
    <row r="54" spans="8:8" hidden="1"/>
    <row r="55" spans="8:8" hidden="1"/>
    <row r="56" spans="8:8" hidden="1"/>
    <row r="57" spans="8:8" hidden="1"/>
    <row r="58" spans="8:8" hidden="1"/>
    <row r="59" spans="8:8" hidden="1"/>
    <row r="60" spans="8:8" hidden="1"/>
    <row r="61" spans="8:8" hidden="1"/>
    <row r="62" spans="8:8" hidden="1"/>
    <row r="63" spans="8:8" hidden="1"/>
    <row r="64" spans="8:8" hidden="1"/>
    <row r="65" spans="8:8" hidden="1"/>
    <row r="66" spans="8:8" hidden="1"/>
    <row r="67" spans="8:8" hidden="1"/>
    <row r="68" spans="8:8" hidden="1"/>
    <row r="69" spans="8:8" hidden="1"/>
    <row r="70" spans="8:8" hidden="1"/>
    <row r="71" spans="8:8" hidden="1"/>
    <row r="72" spans="8:8" hidden="1"/>
    <row r="73" spans="8:8" hidden="1"/>
    <row r="74" spans="8:8" hidden="1"/>
    <row r="75" spans="8:8" hidden="1"/>
    <row r="76" spans="8:8" hidden="1"/>
    <row r="77" spans="8:8" hidden="1"/>
    <row r="78" spans="8:8" hidden="1"/>
    <row r="79" spans="8:8" hidden="1"/>
    <row r="80" spans="8:8" hidden="1"/>
    <row r="81" spans="8:8" hidden="1"/>
    <row r="82" spans="8:8" hidden="1"/>
    <row r="83" spans="8:8" hidden="1"/>
    <row r="84" spans="8:8" hidden="1"/>
    <row r="85" spans="8:8" hidden="1"/>
    <row r="86" spans="8:8" hidden="1"/>
    <row r="87" spans="8:8" hidden="1"/>
    <row r="88" spans="8:8" hidden="1"/>
    <row r="89" spans="8:8" hidden="1"/>
    <row r="90" spans="8:8" hidden="1"/>
    <row r="91" spans="8:8" hidden="1"/>
    <row r="92" spans="8:8" hidden="1"/>
    <row r="93" spans="8:8" hidden="1"/>
    <row r="94" spans="8:8" hidden="1"/>
    <row r="95" spans="8:8" hidden="1"/>
    <row r="96" spans="8:8" hidden="1"/>
    <row r="97" spans="8:8" hidden="1"/>
    <row r="98" spans="8:8" hidden="1"/>
    <row r="99" spans="8:8" hidden="1"/>
    <row r="100" spans="8:8" hidden="1"/>
    <row r="101" spans="8:8" hidden="1"/>
    <row r="102" spans="8:8" hidden="1"/>
    <row r="103" spans="8:8" hidden="1"/>
    <row r="104" spans="8:8" hidden="1"/>
    <row r="105" spans="8:8" hidden="1"/>
    <row r="106" spans="8:8" hidden="1"/>
    <row r="107" spans="8:8" hidden="1"/>
    <row r="108" spans="8:8" hidden="1"/>
    <row r="109" spans="8:8" hidden="1"/>
    <row r="110" spans="8:8" hidden="1"/>
    <row r="111" spans="8:8" hidden="1"/>
    <row r="112" spans="8:8" hidden="1"/>
    <row r="113" spans="8:8" hidden="1"/>
    <row r="114" spans="8:8" hidden="1"/>
    <row r="115" spans="8:8" hidden="1"/>
    <row r="116" spans="8:8" hidden="1"/>
    <row r="117" spans="8:8" hidden="1"/>
    <row r="118" spans="8:8" hidden="1"/>
    <row r="119" spans="8:8" hidden="1"/>
    <row r="120" spans="8:8" hidden="1"/>
    <row r="121" spans="8:8" hidden="1"/>
    <row r="122" spans="8:8" hidden="1"/>
    <row r="123" spans="8:8" hidden="1"/>
    <row r="124" spans="8:8" hidden="1"/>
    <row r="125" spans="8:8" hidden="1"/>
    <row r="126" spans="8:8" hidden="1"/>
    <row r="127" spans="8:8" hidden="1"/>
    <row r="128" spans="8:8" hidden="1"/>
    <row r="129" spans="8:8" hidden="1"/>
    <row r="130" spans="8:8" hidden="1"/>
    <row r="131" spans="8:8" hidden="1"/>
    <row r="132" spans="8:8" hidden="1"/>
    <row r="133" spans="8:8" hidden="1"/>
    <row r="134" spans="8:8" hidden="1"/>
    <row r="135" spans="8:8" hidden="1"/>
    <row r="136" spans="8:8" hidden="1"/>
    <row r="137" spans="8:8" hidden="1"/>
    <row r="138" spans="8:8" hidden="1"/>
    <row r="139" spans="8:8" hidden="1"/>
    <row r="140" spans="8:8" hidden="1"/>
    <row r="141" spans="8:8" hidden="1"/>
    <row r="142" spans="8:8" hidden="1"/>
    <row r="143" spans="8:8" hidden="1"/>
    <row r="144" spans="8:8" hidden="1"/>
    <row r="145" spans="8:8" hidden="1"/>
    <row r="146" spans="8:8" hidden="1"/>
    <row r="147" spans="8:8" hidden="1"/>
    <row r="148" spans="8:8" hidden="1"/>
    <row r="149" spans="8:8" hidden="1"/>
    <row r="150" spans="8:8" hidden="1"/>
    <row r="151" spans="8:8" hidden="1"/>
    <row r="152" spans="8:8" hidden="1"/>
    <row r="153" spans="8:8" hidden="1"/>
    <row r="154" spans="8:8" hidden="1"/>
    <row r="155" spans="8:8" hidden="1"/>
    <row r="156" spans="8:8" hidden="1"/>
    <row r="157" spans="8:8" hidden="1"/>
    <row r="158" spans="8:8" hidden="1"/>
    <row r="159" spans="8:8" hidden="1"/>
    <row r="160" spans="8:8" hidden="1"/>
    <row r="161" spans="8:8" hidden="1"/>
    <row r="162" spans="8:8" hidden="1"/>
    <row r="163" spans="8:8" hidden="1"/>
    <row r="164" spans="8:8" hidden="1"/>
    <row r="165" spans="8:8" hidden="1"/>
    <row r="166" spans="8:8" hidden="1"/>
    <row r="167" spans="8:8" hidden="1"/>
    <row r="168" spans="8:8" hidden="1"/>
    <row r="169" spans="8:8" hidden="1"/>
    <row r="170" spans="8:8" hidden="1"/>
    <row r="171" spans="8:8" hidden="1"/>
    <row r="172" spans="8:8" hidden="1"/>
    <row r="173" spans="8:8" hidden="1"/>
    <row r="174" spans="8:8" hidden="1"/>
    <row r="175" spans="8:8" hidden="1"/>
    <row r="176" spans="8:8" hidden="1"/>
    <row r="177" spans="8:8" hidden="1"/>
    <row r="178" spans="8:8" hidden="1"/>
    <row r="179" spans="8:8" hidden="1"/>
    <row r="180" spans="8:8" hidden="1"/>
    <row r="181" spans="8:8" hidden="1"/>
    <row r="182" spans="8:8" hidden="1"/>
    <row r="183" spans="8:8" hidden="1"/>
    <row r="184" spans="8:8" hidden="1"/>
    <row r="185" spans="8:8" hidden="1"/>
    <row r="186" spans="8:8" hidden="1"/>
    <row r="187" spans="8:8" hidden="1"/>
    <row r="188" spans="8:8" hidden="1"/>
    <row r="189" spans="8:8" hidden="1"/>
    <row r="190" spans="8:8" hidden="1"/>
    <row r="191" spans="8:8" hidden="1"/>
    <row r="192" spans="8:8" hidden="1"/>
    <row r="193" spans="8:8" hidden="1"/>
    <row r="194" spans="8:8" hidden="1"/>
    <row r="195" spans="8:8" hidden="1"/>
    <row r="196" spans="8:8" hidden="1"/>
    <row r="197" spans="8:8" hidden="1"/>
    <row r="198" spans="8:8" hidden="1"/>
    <row r="199" spans="8:8" hidden="1"/>
    <row r="200" spans="8:8" hidden="1"/>
    <row r="201" spans="8:8" hidden="1"/>
    <row r="202" spans="8:8" hidden="1"/>
    <row r="203" spans="8:8" hidden="1"/>
    <row r="204" spans="8:8" hidden="1"/>
    <row r="205" spans="8:8" hidden="1"/>
    <row r="206" spans="8:8" hidden="1"/>
    <row r="207" spans="8:8" hidden="1"/>
    <row r="208" spans="8:8" hidden="1"/>
    <row r="209" spans="8:8" hidden="1"/>
    <row r="210" spans="8:8" hidden="1"/>
    <row r="211" spans="8:8" customHeight="1"/>
    <row r="212" spans="8:8" customHeight="1"/>
    <row r="213" spans="8:8" customHeight="1"/>
    <row r="214" spans="8:8" customHeight="1"/>
    <row r="215" spans="8:8" customHeight="1"/>
    <row r="216" spans="8:8" customHeight="1"/>
    <row r="217" spans="8:8" customHeight="1"/>
  </sheetData>
  <sheetProtection password="c875" sheet="1" objects="1" scenarios="1" formatCells="0" formatColumns="0" formatRows="0" insertColumns="0" insertRows="0" deleteColumns="0" deleteRows="0" selectLockedCells="1"/>
  <mergeCells count="102">
    <mergeCell ref="J46:M46"/>
    <mergeCell ref="C7:C9"/>
    <mergeCell ref="G6:K6"/>
    <mergeCell ref="J44:M44"/>
    <mergeCell ref="H31:H33"/>
    <mergeCell ref="G16:G18"/>
    <mergeCell ref="D31:F33"/>
    <mergeCell ref="G31:G33"/>
    <mergeCell ref="C5:Y5"/>
    <mergeCell ref="B10:B33"/>
    <mergeCell ref="C41:Q41"/>
    <mergeCell ref="J47:M47"/>
    <mergeCell ref="B50:Z50"/>
    <mergeCell ref="D7:F9"/>
    <mergeCell ref="R8:R9"/>
    <mergeCell ref="C6:F6"/>
    <mergeCell ref="T7:T9"/>
    <mergeCell ref="M7:O7"/>
    <mergeCell ref="L6:N6"/>
    <mergeCell ref="D16:F18"/>
    <mergeCell ref="O8:O9"/>
    <mergeCell ref="G7:G9"/>
    <mergeCell ref="B34:B39"/>
    <mergeCell ref="U7:U9"/>
    <mergeCell ref="J7:L7"/>
    <mergeCell ref="M8:M9"/>
    <mergeCell ref="L8:L9"/>
    <mergeCell ref="P8:P9"/>
    <mergeCell ref="Q8:Q9"/>
    <mergeCell ref="P7:R7"/>
    <mergeCell ref="J42:M42"/>
    <mergeCell ref="C3:Y3"/>
    <mergeCell ref="C4:Y4"/>
    <mergeCell ref="G25:G27"/>
    <mergeCell ref="V7:V9"/>
    <mergeCell ref="G22:G24"/>
    <mergeCell ref="X7:X9"/>
    <mergeCell ref="C2:E2"/>
    <mergeCell ref="N47:Q47"/>
    <mergeCell ref="J48:M48"/>
    <mergeCell ref="R41:Y41"/>
    <mergeCell ref="G13:G15"/>
    <mergeCell ref="N48:Q48"/>
    <mergeCell ref="R42:Y43"/>
    <mergeCell ref="Y7:Y9"/>
    <mergeCell ref="K2:Y2"/>
    <mergeCell ref="R6:Y6"/>
    <mergeCell ref="N45:Q45"/>
    <mergeCell ref="H13:H15"/>
    <mergeCell ref="C49:M49"/>
    <mergeCell ref="R44:Y49"/>
    <mergeCell ref="D13:F15"/>
    <mergeCell ref="N43:Q43"/>
    <mergeCell ref="J45:M45"/>
    <mergeCell ref="C10:C12"/>
    <mergeCell ref="D10:F12"/>
    <mergeCell ref="G10:G12"/>
    <mergeCell ref="H10:H12"/>
    <mergeCell ref="C1:Y1"/>
    <mergeCell ref="N42:Q42"/>
    <mergeCell ref="N49:Q49"/>
    <mergeCell ref="H22:H24"/>
    <mergeCell ref="C13:C15"/>
    <mergeCell ref="N46:Q46"/>
    <mergeCell ref="I7:I9"/>
    <mergeCell ref="P6:Q6"/>
    <mergeCell ref="H7:H9"/>
    <mergeCell ref="S7:S9"/>
    <mergeCell ref="C16:C18"/>
    <mergeCell ref="H34:H36"/>
    <mergeCell ref="B40:B49"/>
    <mergeCell ref="C19:C21"/>
    <mergeCell ref="G37:G39"/>
    <mergeCell ref="H28:H30"/>
    <mergeCell ref="C34:C36"/>
    <mergeCell ref="C31:C33"/>
    <mergeCell ref="C28:C30"/>
    <mergeCell ref="C25:C27"/>
    <mergeCell ref="C37:C39"/>
    <mergeCell ref="D42:I44"/>
    <mergeCell ref="C22:C24"/>
    <mergeCell ref="H25:H27"/>
    <mergeCell ref="D37:F39"/>
    <mergeCell ref="D19:F21"/>
    <mergeCell ref="G19:G21"/>
    <mergeCell ref="H19:H21"/>
    <mergeCell ref="H16:H18"/>
    <mergeCell ref="B1:B9"/>
    <mergeCell ref="G2:I2"/>
    <mergeCell ref="H37:H39"/>
    <mergeCell ref="D28:F30"/>
    <mergeCell ref="D34:F36"/>
    <mergeCell ref="G34:G36"/>
    <mergeCell ref="G28:G30"/>
    <mergeCell ref="N44:Q44"/>
    <mergeCell ref="J43:M43"/>
    <mergeCell ref="W7:W9"/>
    <mergeCell ref="D22:F24"/>
    <mergeCell ref="D45:I48"/>
    <mergeCell ref="D25:F27"/>
    <mergeCell ref="C40:G40"/>
    <mergeCell ref="J8:J9"/>
  </mergeCells>
  <conditionalFormatting sqref="A10:Y39">
    <cfRule type="expression" priority="1" dxfId="1">
      <formula>$A10="n"</formula>
    </cfRule>
  </conditionalFormatting>
  <dataValidations count="3">
    <dataValidation allowBlank="1" type="list" errorStyle="stop" showInputMessage="1" showErrorMessage="1" sqref="G2">
      <formula1>"OFFICE:  PRINCIPAL,OFFICE:  HEAD MASTER,OFFICE:  CBEO"</formula1>
    </dataValidation>
    <dataValidation allowBlank="1" type="list" errorStyle="stop" showInputMessage="1" showErrorMessage="1" sqref="H10:H39">
      <formula1>"After-2004,Before-2004"</formula1>
    </dataValidation>
    <dataValidation allowBlank="1" type="list" errorStyle="stop" showInputMessage="1" showErrorMessage="1" sqref="F2">
      <formula1>"YES,NO"</formula1>
    </dataValidation>
  </dataValidations>
  <pageMargins left="0.35433070866141736" right="0.15748031496062992" top="0.1968503937007874" bottom="0.1968503937007874" header="0.15748031496062992" footer="0.15748031496062992"/>
  <pageSetup paperSize="9" scale="5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tabColor rgb="FF0070C0"/>
  </sheetPr>
  <dimension ref="A1:XEQ247"/>
  <sheetViews>
    <sheetView workbookViewId="0" topLeftCell="A7" zoomScale="70">
      <selection activeCell="H19" sqref="H19:H21"/>
    </sheetView>
  </sheetViews>
  <sheetFormatPr defaultRowHeight="0.0" customHeight="1" defaultColWidth="0" zeroHeight="1"/>
  <cols>
    <col min="1" max="1" hidden="1" customWidth="1" width="7.5703125" style="1"/>
    <col min="2" max="2" customWidth="1" width="7.4257812" style="1"/>
    <col min="3" max="3" customWidth="1" width="5.4257812" style="1"/>
    <col min="4" max="4" customWidth="1" width="2.5703125" style="1"/>
    <col min="5" max="7" customWidth="1" width="17.855469" style="1"/>
    <col min="8" max="8" customWidth="1" width="17.570312" style="1"/>
    <col min="9" max="22" customWidth="1" width="9.5703125" style="1"/>
    <col min="23" max="23" customWidth="1" width="10.7109375" style="1"/>
    <col min="24" max="25" customWidth="1" width="11.285156" style="1"/>
    <col min="26" max="26" customWidth="1" width="7.8554688" style="1"/>
    <col min="27" max="16368" hidden="1" customWidth="0" width="7.8554688" style="1"/>
    <col min="16369" max="16384" hidden="1" customWidth="0" width="4.0" style="1"/>
  </cols>
  <sheetData>
    <row r="1" spans="8:8" ht="36.0" customHeight="1">
      <c r="B1" s="2"/>
      <c r="C1" s="3" t="s">
        <v>21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</row>
    <row r="2" spans="8:8" ht="35.25" customHeight="1">
      <c r="B2" s="2"/>
      <c r="C2" s="5" t="s">
        <v>52</v>
      </c>
      <c r="D2" s="6"/>
      <c r="E2" s="6"/>
      <c r="F2" s="7" t="s">
        <v>53</v>
      </c>
      <c r="G2" s="8" t="s">
        <v>42</v>
      </c>
      <c r="H2" s="9"/>
      <c r="I2" s="9"/>
      <c r="J2" s="10" t="s">
        <v>43</v>
      </c>
      <c r="K2" s="11" t="s">
        <v>39</v>
      </c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2"/>
      <c r="Z2" s="13"/>
    </row>
    <row r="3" spans="8:8" ht="24.0" customHeight="1">
      <c r="B3" s="2"/>
      <c r="C3" s="14" t="str">
        <f>CONCATENATE(C2,J2,K2)</f>
        <v>NPS DEDUCTION,   GOVT. SR. SEC. SCHOOL…………………………………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3"/>
    </row>
    <row r="4" spans="8:8" ht="18.75" customHeight="1">
      <c r="B4" s="2"/>
      <c r="C4" s="16" t="s">
        <v>33</v>
      </c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3"/>
    </row>
    <row r="5" spans="8:8" ht="39.0" customHeight="1">
      <c r="B5" s="2"/>
      <c r="C5" s="18" t="s">
        <v>41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20"/>
      <c r="Z5" s="13"/>
    </row>
    <row r="6" spans="8:8" s="21" ht="20.25" customFormat="1" customHeight="1">
      <c r="B6" s="2"/>
      <c r="C6" s="22" t="s">
        <v>25</v>
      </c>
      <c r="D6" s="23"/>
      <c r="E6" s="23"/>
      <c r="F6" s="23"/>
      <c r="G6" s="24" t="s">
        <v>36</v>
      </c>
      <c r="H6" s="24"/>
      <c r="I6" s="24"/>
      <c r="J6" s="24"/>
      <c r="K6" s="25"/>
      <c r="L6" s="26" t="s">
        <v>40</v>
      </c>
      <c r="M6" s="27"/>
      <c r="N6" s="27"/>
      <c r="O6" s="28">
        <v>27.0</v>
      </c>
      <c r="P6" s="29" t="s">
        <v>26</v>
      </c>
      <c r="Q6" s="30"/>
      <c r="R6" s="31">
        <v>44515.0</v>
      </c>
      <c r="S6" s="31"/>
      <c r="T6" s="31"/>
      <c r="U6" s="31"/>
      <c r="V6" s="31"/>
      <c r="W6" s="31"/>
      <c r="X6" s="31"/>
      <c r="Y6" s="31"/>
      <c r="Z6" s="32"/>
    </row>
    <row r="7" spans="8:8" ht="32.25" customHeight="1">
      <c r="B7" s="2"/>
      <c r="C7" s="33" t="s">
        <v>13</v>
      </c>
      <c r="D7" s="34" t="s">
        <v>23</v>
      </c>
      <c r="E7" s="35"/>
      <c r="F7" s="36"/>
      <c r="G7" s="34" t="s">
        <v>24</v>
      </c>
      <c r="H7" s="37" t="s">
        <v>49</v>
      </c>
      <c r="I7" s="37" t="s">
        <v>34</v>
      </c>
      <c r="J7" s="38" t="s">
        <v>28</v>
      </c>
      <c r="K7" s="39"/>
      <c r="L7" s="40"/>
      <c r="M7" s="41" t="s">
        <v>29</v>
      </c>
      <c r="N7" s="39"/>
      <c r="O7" s="40"/>
      <c r="P7" s="38" t="s">
        <v>30</v>
      </c>
      <c r="Q7" s="39"/>
      <c r="R7" s="40"/>
      <c r="S7" s="42" t="s">
        <v>31</v>
      </c>
      <c r="T7" s="43" t="s">
        <v>20</v>
      </c>
      <c r="U7" s="37" t="s">
        <v>32</v>
      </c>
      <c r="V7" s="33" t="s">
        <v>14</v>
      </c>
      <c r="W7" s="44" t="s">
        <v>15</v>
      </c>
      <c r="X7" s="33" t="s">
        <v>44</v>
      </c>
      <c r="Y7" s="44" t="s">
        <v>45</v>
      </c>
      <c r="Z7" s="13"/>
    </row>
    <row r="8" spans="8:8" ht="32.25" customHeight="1">
      <c r="B8" s="2"/>
      <c r="C8" s="45"/>
      <c r="D8" s="46"/>
      <c r="E8" s="47"/>
      <c r="F8" s="48"/>
      <c r="G8" s="46"/>
      <c r="H8" s="49"/>
      <c r="I8" s="50"/>
      <c r="J8" s="51" t="s">
        <v>0</v>
      </c>
      <c r="K8" s="52" t="s">
        <v>1</v>
      </c>
      <c r="L8" s="53" t="s">
        <v>2</v>
      </c>
      <c r="M8" s="51" t="s">
        <v>0</v>
      </c>
      <c r="N8" s="52" t="s">
        <v>1</v>
      </c>
      <c r="O8" s="53" t="s">
        <v>2</v>
      </c>
      <c r="P8" s="51" t="s">
        <v>0</v>
      </c>
      <c r="Q8" s="54" t="s">
        <v>1</v>
      </c>
      <c r="R8" s="53" t="s">
        <v>2</v>
      </c>
      <c r="S8" s="55"/>
      <c r="T8" s="56"/>
      <c r="U8" s="50"/>
      <c r="V8" s="45"/>
      <c r="W8" s="57"/>
      <c r="X8" s="45"/>
      <c r="Y8" s="57"/>
      <c r="Z8" s="13"/>
    </row>
    <row r="9" spans="8:8" ht="32.25" customHeight="1">
      <c r="B9" s="2"/>
      <c r="C9" s="58"/>
      <c r="D9" s="59"/>
      <c r="E9" s="60"/>
      <c r="F9" s="61"/>
      <c r="G9" s="59"/>
      <c r="H9" s="62"/>
      <c r="I9" s="50"/>
      <c r="J9" s="63"/>
      <c r="K9" s="64">
        <v>0.34</v>
      </c>
      <c r="L9" s="65"/>
      <c r="M9" s="63"/>
      <c r="N9" s="64">
        <v>0.31</v>
      </c>
      <c r="O9" s="65"/>
      <c r="P9" s="63"/>
      <c r="Q9" s="66"/>
      <c r="R9" s="65"/>
      <c r="S9" s="67"/>
      <c r="T9" s="68"/>
      <c r="U9" s="69"/>
      <c r="V9" s="58"/>
      <c r="W9" s="70"/>
      <c r="X9" s="58"/>
      <c r="Y9" s="70"/>
      <c r="Z9" s="13"/>
    </row>
    <row r="10" spans="8:8" s="71" ht="22.5" customFormat="1" customHeight="1">
      <c r="A10" s="72" t="str">
        <f>IF(C10&gt;=1,"y","n")</f>
        <v>y</v>
      </c>
      <c r="B10" s="73"/>
      <c r="C10" s="74">
        <v>1.0</v>
      </c>
      <c r="D10" s="75" t="s">
        <v>37</v>
      </c>
      <c r="E10" s="76"/>
      <c r="F10" s="77"/>
      <c r="G10" s="78" t="s">
        <v>35</v>
      </c>
      <c r="H10" s="79" t="s">
        <v>50</v>
      </c>
      <c r="I10" s="80" t="s">
        <v>46</v>
      </c>
      <c r="J10" s="81">
        <v>45100.0</v>
      </c>
      <c r="K10" s="82">
        <f t="array" ref="K10">ROUND(J10*$K$9,0)</f>
        <v>15334.0</v>
      </c>
      <c r="L10" s="83">
        <f t="array" ref="L10">ROUND(J10+K10,0)</f>
        <v>60434.0</v>
      </c>
      <c r="M10" s="84">
        <f t="array" ref="M10">J10</f>
        <v>45100.0</v>
      </c>
      <c r="N10" s="82">
        <f t="array" ref="N10">ROUND(M10*$N$9,0)</f>
        <v>13981.0</v>
      </c>
      <c r="O10" s="83">
        <f t="array" ref="O10">ROUND(M10+N10,0)</f>
        <v>59081.0</v>
      </c>
      <c r="P10" s="85">
        <f t="array" ref="P10">ROUND(J10-M10,0)</f>
        <v>0.0</v>
      </c>
      <c r="Q10" s="86">
        <f t="array" ref="Q10">ROUND(K10-N10,0)</f>
        <v>1353.0</v>
      </c>
      <c r="R10" s="83">
        <f t="array" ref="R10">ROUND(P10+Q10,0)</f>
        <v>1353.0</v>
      </c>
      <c r="S10" s="87">
        <f>IF($H10="Before-2004",Q10,0)</f>
        <v>0.0</v>
      </c>
      <c r="T10" s="87">
        <f>IF(OR($F$2="No",$H10="Before-2004"),0,ROUND(Q10*0.1,0))</f>
        <v>0.0</v>
      </c>
      <c r="U10" s="88">
        <f>IF($H10="Before-2004",0,ROUND(Q10-T10,0))</f>
        <v>1353.0</v>
      </c>
      <c r="V10" s="89">
        <f t="array" ref="V10">ROUND(S10+T10+U10,0)</f>
        <v>1353.0</v>
      </c>
      <c r="W10" s="89">
        <f t="array" ref="W10">ROUND(R10-V10,0)</f>
        <v>0.0</v>
      </c>
      <c r="X10" s="90"/>
      <c r="Y10" s="91"/>
      <c r="Z10" s="92"/>
    </row>
    <row r="11" spans="8:8" s="71" ht="22.5" customFormat="1" customHeight="1">
      <c r="A11" s="72" t="str">
        <f>IF(C10&gt;=1,"y","n")</f>
        <v>y</v>
      </c>
      <c r="B11" s="73"/>
      <c r="C11" s="93"/>
      <c r="D11" s="94"/>
      <c r="E11" s="95"/>
      <c r="F11" s="96"/>
      <c r="G11" s="97"/>
      <c r="H11" s="98"/>
      <c r="I11" s="99" t="s">
        <v>47</v>
      </c>
      <c r="J11" s="100">
        <f>$J10</f>
        <v>45100.0</v>
      </c>
      <c r="K11" s="101">
        <f t="array" ref="K11">ROUND(J11*$K$9,0)</f>
        <v>15334.0</v>
      </c>
      <c r="L11" s="102">
        <f t="array" ref="L11">ROUND(J11+K11,0)</f>
        <v>60434.0</v>
      </c>
      <c r="M11" s="103">
        <f t="array" ref="M11">J11</f>
        <v>45100.0</v>
      </c>
      <c r="N11" s="101">
        <f t="array" ref="N11">ROUND(M11*$N$9,0)</f>
        <v>13981.0</v>
      </c>
      <c r="O11" s="102">
        <f t="array" ref="O11">ROUND(M11+N11,0)</f>
        <v>59081.0</v>
      </c>
      <c r="P11" s="104">
        <f t="array" ref="P11">ROUND(J11-M11,0)</f>
        <v>0.0</v>
      </c>
      <c r="Q11" s="105">
        <f t="array" ref="Q11">ROUND(K11-N11,0)</f>
        <v>1353.0</v>
      </c>
      <c r="R11" s="102">
        <f t="array" ref="R11">ROUND(P11+Q11,0)</f>
        <v>1353.0</v>
      </c>
      <c r="S11" s="106">
        <f>IF($H10="Before-2004",Q11,0)</f>
        <v>0.0</v>
      </c>
      <c r="T11" s="106">
        <f>IF(OR($F$2="No",$H10="Before-2004"),0,ROUND(Q11*0.1,0))</f>
        <v>0.0</v>
      </c>
      <c r="U11" s="107">
        <f>IF($H10="Before-2004",0,ROUND(Q11-T11,0))</f>
        <v>1353.0</v>
      </c>
      <c r="V11" s="108">
        <f t="array" ref="V11">ROUND(S11+T11+U11,0)</f>
        <v>1353.0</v>
      </c>
      <c r="W11" s="109">
        <f t="array" ref="W11">ROUND(R11-V11,0)</f>
        <v>0.0</v>
      </c>
      <c r="X11" s="110"/>
      <c r="Y11" s="111"/>
      <c r="Z11" s="92"/>
    </row>
    <row r="12" spans="8:8" s="71" ht="22.5" customFormat="1" customHeight="1">
      <c r="A12" s="72" t="str">
        <f>IF(C10&gt;=1,"y","n")</f>
        <v>y</v>
      </c>
      <c r="B12" s="73"/>
      <c r="C12" s="93"/>
      <c r="D12" s="94"/>
      <c r="E12" s="95"/>
      <c r="F12" s="96"/>
      <c r="G12" s="97"/>
      <c r="H12" s="98"/>
      <c r="I12" s="112" t="s">
        <v>48</v>
      </c>
      <c r="J12" s="113">
        <f>$J10</f>
        <v>45100.0</v>
      </c>
      <c r="K12" s="114">
        <f t="array" ref="K12">ROUND(J12*$K$9,0)</f>
        <v>15334.0</v>
      </c>
      <c r="L12" s="115">
        <f t="array" ref="L12">ROUND(J12+K12,0)</f>
        <v>60434.0</v>
      </c>
      <c r="M12" s="116">
        <f t="array" ref="M12">J12</f>
        <v>45100.0</v>
      </c>
      <c r="N12" s="114">
        <f t="array" ref="N12">ROUND(M12*$N$9,0)</f>
        <v>13981.0</v>
      </c>
      <c r="O12" s="115">
        <f t="array" ref="O12">ROUND(M12+N12,0)</f>
        <v>59081.0</v>
      </c>
      <c r="P12" s="117">
        <f t="array" ref="P12">ROUND(J12-M12,0)</f>
        <v>0.0</v>
      </c>
      <c r="Q12" s="118">
        <f t="array" ref="Q12">ROUND(K12-N12,0)</f>
        <v>1353.0</v>
      </c>
      <c r="R12" s="115">
        <f t="array" ref="R12">ROUND(P12+Q12,0)</f>
        <v>1353.0</v>
      </c>
      <c r="S12" s="119">
        <f>IF($H10="Before-2004",Q12,0)</f>
        <v>0.0</v>
      </c>
      <c r="T12" s="119">
        <f>IF(OR($F$2="No",$H10="Before-2004"),0,ROUND(Q12*0.1,0))</f>
        <v>0.0</v>
      </c>
      <c r="U12" s="120">
        <f>IF($H10="Before-2004",0,ROUND(Q12-T12,0))</f>
        <v>1353.0</v>
      </c>
      <c r="V12" s="121">
        <f t="array" ref="V12">ROUND(S12+T12+U12,0)</f>
        <v>1353.0</v>
      </c>
      <c r="W12" s="122">
        <f t="array" ref="W12">ROUND(R12-V12,0)</f>
        <v>0.0</v>
      </c>
      <c r="X12" s="123"/>
      <c r="Y12" s="124"/>
      <c r="Z12" s="125"/>
    </row>
    <row r="13" spans="8:8" s="71" ht="22.5" customFormat="1" customHeight="1">
      <c r="A13" s="72" t="str">
        <f>IF(C13&gt;=1,"y","n")</f>
        <v>y</v>
      </c>
      <c r="B13" s="73"/>
      <c r="C13" s="74">
        <f>IF(D13&gt;0,C10+1,0)</f>
        <v>2.0</v>
      </c>
      <c r="D13" s="75" t="s">
        <v>38</v>
      </c>
      <c r="E13" s="76"/>
      <c r="F13" s="77"/>
      <c r="G13" s="78" t="s">
        <v>35</v>
      </c>
      <c r="H13" s="79" t="s">
        <v>51</v>
      </c>
      <c r="I13" s="80" t="str">
        <f>I10</f>
        <v>Jan,22</v>
      </c>
      <c r="J13" s="126">
        <v>46500.0</v>
      </c>
      <c r="K13" s="82">
        <f t="array" ref="K13">ROUND(J13*$K$9,0)</f>
        <v>15810.0</v>
      </c>
      <c r="L13" s="127">
        <f t="array" ref="L13">ROUND(J13+K13,0)</f>
        <v>62310.0</v>
      </c>
      <c r="M13" s="128">
        <f t="array" ref="M13">J13</f>
        <v>46500.0</v>
      </c>
      <c r="N13" s="82">
        <f t="array" ref="N13">ROUND(M13*$N$9,0)</f>
        <v>14415.0</v>
      </c>
      <c r="O13" s="127">
        <f t="array" ref="O13">ROUND(M13+N13,0)</f>
        <v>60915.0</v>
      </c>
      <c r="P13" s="129">
        <f t="array" ref="P13">ROUND(J13-M13,0)</f>
        <v>0.0</v>
      </c>
      <c r="Q13" s="130">
        <f t="array" ref="Q13">ROUND(K13-N13,0)</f>
        <v>1395.0</v>
      </c>
      <c r="R13" s="127">
        <f t="array" ref="R13">ROUND(P13+Q13,0)</f>
        <v>1395.0</v>
      </c>
      <c r="S13" s="87">
        <f t="shared" si="0" ref="S13">IF($H13="Before-2004",Q13,0)</f>
        <v>1395.0</v>
      </c>
      <c r="T13" s="87">
        <f t="shared" si="1" ref="T13">IF(OR($F$2="No",$H13="Before-2004"),0,ROUND(Q13*0.1,0))</f>
        <v>0.0</v>
      </c>
      <c r="U13" s="88">
        <f t="shared" si="2" ref="U13">IF($H13="Before-2004",0,ROUND(Q13-T13,0))</f>
        <v>0.0</v>
      </c>
      <c r="V13" s="131">
        <f t="array" ref="V13">ROUND(S13+T13+U13,0)</f>
        <v>1395.0</v>
      </c>
      <c r="W13" s="89">
        <f t="array" ref="W13">ROUND(R13-V13,0)</f>
        <v>0.0</v>
      </c>
      <c r="X13" s="132"/>
      <c r="Y13" s="91"/>
      <c r="Z13" s="125"/>
    </row>
    <row r="14" spans="8:8" s="71" ht="22.5" customFormat="1" customHeight="1">
      <c r="A14" s="72" t="str">
        <f>IF(C13&gt;=1,"y","n")</f>
        <v>y</v>
      </c>
      <c r="B14" s="73"/>
      <c r="C14" s="93"/>
      <c r="D14" s="94"/>
      <c r="E14" s="95"/>
      <c r="F14" s="96"/>
      <c r="G14" s="97"/>
      <c r="H14" s="98"/>
      <c r="I14" s="99" t="str">
        <f>I11</f>
        <v>Feb,22</v>
      </c>
      <c r="J14" s="133">
        <f>$J13</f>
        <v>46500.0</v>
      </c>
      <c r="K14" s="101">
        <f t="array" ref="K14">ROUND(J14*$K$9,0)</f>
        <v>15810.0</v>
      </c>
      <c r="L14" s="115">
        <f t="array" ref="L14">ROUND(J14+K14,0)</f>
        <v>62310.0</v>
      </c>
      <c r="M14" s="103">
        <f t="array" ref="M14">J14</f>
        <v>46500.0</v>
      </c>
      <c r="N14" s="101">
        <f t="array" ref="N14">ROUND(M14*$N$9,0)</f>
        <v>14415.0</v>
      </c>
      <c r="O14" s="115">
        <f t="array" ref="O14">ROUND(M14+N14,0)</f>
        <v>60915.0</v>
      </c>
      <c r="P14" s="117">
        <f t="array" ref="P14">ROUND(J14-M14,0)</f>
        <v>0.0</v>
      </c>
      <c r="Q14" s="118">
        <f t="array" ref="Q14">ROUND(K14-N14,0)</f>
        <v>1395.0</v>
      </c>
      <c r="R14" s="115">
        <f t="array" ref="R14">ROUND(P14+Q14,0)</f>
        <v>1395.0</v>
      </c>
      <c r="S14" s="106">
        <f t="shared" si="3" ref="S14">IF($H13="Before-2004",Q14,0)</f>
        <v>1395.0</v>
      </c>
      <c r="T14" s="106">
        <f t="shared" si="4" ref="T14">IF(OR($F$2="No",$H13="Before-2004"),0,ROUND(Q14*0.1,0))</f>
        <v>0.0</v>
      </c>
      <c r="U14" s="107">
        <f t="shared" si="5" ref="U14">IF($H13="Before-2004",0,ROUND(Q14-T14,0))</f>
        <v>0.0</v>
      </c>
      <c r="V14" s="121">
        <f t="array" ref="V14">ROUND(S14+T14+U14,0)</f>
        <v>1395.0</v>
      </c>
      <c r="W14" s="134">
        <f t="array" ref="W14">ROUND(R14-V14,0)</f>
        <v>0.0</v>
      </c>
      <c r="X14" s="123"/>
      <c r="Y14" s="135"/>
      <c r="Z14" s="125"/>
      <c r="HC14" s="136"/>
    </row>
    <row r="15" spans="8:8" s="71" ht="22.5" customFormat="1" customHeight="1">
      <c r="A15" s="72" t="str">
        <f>IF(C13&gt;=1,"y","n")</f>
        <v>y</v>
      </c>
      <c r="B15" s="73"/>
      <c r="C15" s="137"/>
      <c r="D15" s="138"/>
      <c r="E15" s="139"/>
      <c r="F15" s="140"/>
      <c r="G15" s="141"/>
      <c r="H15" s="98"/>
      <c r="I15" s="142" t="str">
        <f>I12</f>
        <v>March,22</v>
      </c>
      <c r="J15" s="113">
        <f>$J13</f>
        <v>46500.0</v>
      </c>
      <c r="K15" s="143">
        <f t="array" ref="K15">ROUND(J15*$K$9,0)</f>
        <v>15810.0</v>
      </c>
      <c r="L15" s="144">
        <f t="array" ref="L15">ROUND(J15+K15,0)</f>
        <v>62310.0</v>
      </c>
      <c r="M15" s="145">
        <f t="array" ref="M15">J15</f>
        <v>46500.0</v>
      </c>
      <c r="N15" s="143">
        <f t="array" ref="N15">ROUND(M15*$N$9,0)</f>
        <v>14415.0</v>
      </c>
      <c r="O15" s="144">
        <f t="array" ref="O15">ROUND(M15+N15,0)</f>
        <v>60915.0</v>
      </c>
      <c r="P15" s="146">
        <f t="array" ref="P15">ROUND(J15-M15,0)</f>
        <v>0.0</v>
      </c>
      <c r="Q15" s="147">
        <f t="array" ref="Q15">ROUND(K15-N15,0)</f>
        <v>1395.0</v>
      </c>
      <c r="R15" s="144">
        <f t="array" ref="R15">ROUND(P15+Q15,0)</f>
        <v>1395.0</v>
      </c>
      <c r="S15" s="119">
        <f t="shared" si="6" ref="S15">IF($H13="Before-2004",Q15,0)</f>
        <v>1395.0</v>
      </c>
      <c r="T15" s="119">
        <f t="shared" si="7" ref="T15">IF(OR($F$2="No",$H13="Before-2004"),0,ROUND(Q15*0.1,0))</f>
        <v>0.0</v>
      </c>
      <c r="U15" s="120">
        <f t="shared" si="8" ref="U15">IF($H13="Before-2004",0,ROUND(Q15-T15,0))</f>
        <v>0.0</v>
      </c>
      <c r="V15" s="148">
        <f t="array" ref="V15">ROUND(S15+T15+U15,0)</f>
        <v>1395.0</v>
      </c>
      <c r="W15" s="149">
        <f t="array" ref="W15">ROUND(R15-V15,0)</f>
        <v>0.0</v>
      </c>
      <c r="X15" s="150"/>
      <c r="Y15" s="151"/>
      <c r="Z15" s="125"/>
    </row>
    <row r="16" spans="8:8" s="71" ht="22.5" customFormat="1" customHeight="1">
      <c r="A16" s="72" t="str">
        <f>IF(C16&gt;=1,"y","n")</f>
        <v>y</v>
      </c>
      <c r="B16" s="73"/>
      <c r="C16" s="74">
        <f>IF(D16&gt;0,C13+1,0)</f>
        <v>3.0</v>
      </c>
      <c r="D16" s="75" t="s">
        <v>59</v>
      </c>
      <c r="E16" s="76"/>
      <c r="F16" s="77"/>
      <c r="G16" s="78"/>
      <c r="H16" s="79" t="s">
        <v>50</v>
      </c>
      <c r="I16" s="80" t="str">
        <f t="shared" si="9" ref="I16:I69">I13</f>
        <v>Jan,22</v>
      </c>
      <c r="J16" s="126">
        <v>45100.0</v>
      </c>
      <c r="K16" s="82">
        <f t="array" ref="K16">ROUND(J16*$K$9,0)</f>
        <v>15334.0</v>
      </c>
      <c r="L16" s="127">
        <f t="array" ref="L16">ROUND(J16+K16,0)</f>
        <v>60434.0</v>
      </c>
      <c r="M16" s="128">
        <f t="array" ref="M16">J16</f>
        <v>45100.0</v>
      </c>
      <c r="N16" s="82">
        <f t="array" ref="N16">ROUND(M16*$N$9,0)</f>
        <v>13981.0</v>
      </c>
      <c r="O16" s="127">
        <f t="array" ref="O16">ROUND(M16+N16,0)</f>
        <v>59081.0</v>
      </c>
      <c r="P16" s="129">
        <f t="array" ref="P16">ROUND(J16-M16,0)</f>
        <v>0.0</v>
      </c>
      <c r="Q16" s="130">
        <f t="array" ref="Q16">ROUND(K16-N16,0)</f>
        <v>1353.0</v>
      </c>
      <c r="R16" s="127">
        <f t="array" ref="R16">ROUND(P16+Q16,0)</f>
        <v>1353.0</v>
      </c>
      <c r="S16" s="87">
        <f>IF($H16="Before-2004",Q16,0)</f>
        <v>0.0</v>
      </c>
      <c r="T16" s="87">
        <f>IF(OR($F$2="No",$H16="Before-2004"),0,ROUND(Q16*0.1,0))</f>
        <v>0.0</v>
      </c>
      <c r="U16" s="88">
        <f>IF($H16="Before-2004",0,ROUND(Q16-T16,0))</f>
        <v>1353.0</v>
      </c>
      <c r="V16" s="131">
        <f t="array" ref="V16">ROUND(S16+T16+U16,0)</f>
        <v>1353.0</v>
      </c>
      <c r="W16" s="89">
        <f t="array" ref="W16">ROUND(R16-V16,0)</f>
        <v>0.0</v>
      </c>
      <c r="X16" s="132"/>
      <c r="Y16" s="91"/>
      <c r="Z16" s="125"/>
    </row>
    <row r="17" spans="8:8" s="71" ht="22.5" customFormat="1" customHeight="1">
      <c r="A17" s="72" t="str">
        <f>IF(C16&gt;=1,"y","n")</f>
        <v>y</v>
      </c>
      <c r="B17" s="73"/>
      <c r="C17" s="93"/>
      <c r="D17" s="94"/>
      <c r="E17" s="95"/>
      <c r="F17" s="96"/>
      <c r="G17" s="97"/>
      <c r="H17" s="98"/>
      <c r="I17" s="99" t="str">
        <f t="shared" si="9"/>
        <v>Feb,22</v>
      </c>
      <c r="J17" s="133">
        <f>$J16</f>
        <v>45100.0</v>
      </c>
      <c r="K17" s="101">
        <f t="array" ref="K17">ROUND(J17*$K$9,0)</f>
        <v>15334.0</v>
      </c>
      <c r="L17" s="115">
        <f t="array" ref="L17">ROUND(J17+K17,0)</f>
        <v>60434.0</v>
      </c>
      <c r="M17" s="103">
        <f t="array" ref="M17">J17</f>
        <v>45100.0</v>
      </c>
      <c r="N17" s="101">
        <f t="array" ref="N17">ROUND(M17*$N$9,0)</f>
        <v>13981.0</v>
      </c>
      <c r="O17" s="115">
        <f t="array" ref="O17">ROUND(M17+N17,0)</f>
        <v>59081.0</v>
      </c>
      <c r="P17" s="117">
        <f t="array" ref="P17">ROUND(J17-M17,0)</f>
        <v>0.0</v>
      </c>
      <c r="Q17" s="118">
        <f t="array" ref="Q17">ROUND(K17-N17,0)</f>
        <v>1353.0</v>
      </c>
      <c r="R17" s="115">
        <f t="array" ref="R17">ROUND(P17+Q17,0)</f>
        <v>1353.0</v>
      </c>
      <c r="S17" s="106">
        <f>IF($H16="Before-2004",Q17,0)</f>
        <v>0.0</v>
      </c>
      <c r="T17" s="106">
        <f>IF(OR($F$2="No",$H16="Before-2004"),0,ROUND(Q17*0.1,0))</f>
        <v>0.0</v>
      </c>
      <c r="U17" s="107">
        <f>IF($H16="Before-2004",0,ROUND(Q17-T17,0))</f>
        <v>1353.0</v>
      </c>
      <c r="V17" s="121">
        <f t="array" ref="V17">ROUND(S17+T17+U17,0)</f>
        <v>1353.0</v>
      </c>
      <c r="W17" s="134">
        <f t="array" ref="W17">ROUND(R17-V17,0)</f>
        <v>0.0</v>
      </c>
      <c r="X17" s="123"/>
      <c r="Y17" s="135"/>
      <c r="Z17" s="125"/>
    </row>
    <row r="18" spans="8:8" s="71" ht="22.5" customFormat="1" customHeight="1">
      <c r="A18" s="72" t="str">
        <f>IF(C16&gt;=1,"y","n")</f>
        <v>y</v>
      </c>
      <c r="B18" s="73"/>
      <c r="C18" s="137"/>
      <c r="D18" s="138"/>
      <c r="E18" s="139"/>
      <c r="F18" s="140"/>
      <c r="G18" s="141"/>
      <c r="H18" s="98"/>
      <c r="I18" s="142" t="str">
        <f t="shared" si="9"/>
        <v>March,22</v>
      </c>
      <c r="J18" s="113">
        <f>$J16</f>
        <v>45100.0</v>
      </c>
      <c r="K18" s="143">
        <f t="array" ref="K18">ROUND(J18*$K$9,0)</f>
        <v>15334.0</v>
      </c>
      <c r="L18" s="144">
        <f t="array" ref="L18">ROUND(J18+K18,0)</f>
        <v>60434.0</v>
      </c>
      <c r="M18" s="145">
        <f t="array" ref="M18">J18</f>
        <v>45100.0</v>
      </c>
      <c r="N18" s="143">
        <f t="array" ref="N18">ROUND(M18*$N$9,0)</f>
        <v>13981.0</v>
      </c>
      <c r="O18" s="144">
        <f t="array" ref="O18">ROUND(M18+N18,0)</f>
        <v>59081.0</v>
      </c>
      <c r="P18" s="146">
        <f t="array" ref="P18">ROUND(J18-M18,0)</f>
        <v>0.0</v>
      </c>
      <c r="Q18" s="147">
        <f t="array" ref="Q18">ROUND(K18-N18,0)</f>
        <v>1353.0</v>
      </c>
      <c r="R18" s="144">
        <f t="array" ref="R18">ROUND(P18+Q18,0)</f>
        <v>1353.0</v>
      </c>
      <c r="S18" s="119">
        <f>IF($H16="Before-2004",Q18,0)</f>
        <v>0.0</v>
      </c>
      <c r="T18" s="119">
        <f>IF(OR($F$2="No",$H16="Before-2004"),0,ROUND(Q18*0.1,0))</f>
        <v>0.0</v>
      </c>
      <c r="U18" s="120">
        <f>IF($H16="Before-2004",0,ROUND(Q18-T18,0))</f>
        <v>1353.0</v>
      </c>
      <c r="V18" s="148">
        <f t="array" ref="V18">ROUND(S18+T18+U18,0)</f>
        <v>1353.0</v>
      </c>
      <c r="W18" s="149">
        <f t="array" ref="W18">ROUND(R18-V18,0)</f>
        <v>0.0</v>
      </c>
      <c r="X18" s="150"/>
      <c r="Y18" s="151"/>
      <c r="Z18" s="125"/>
    </row>
    <row r="19" spans="8:8" s="71" ht="22.5" customFormat="1" customHeight="1">
      <c r="A19" s="72" t="str">
        <f>IF(C19&gt;=1,"y","n")</f>
        <v>y</v>
      </c>
      <c r="B19" s="73"/>
      <c r="C19" s="74">
        <f>IF(D19&gt;0,C16+1,0)</f>
        <v>4.0</v>
      </c>
      <c r="D19" s="75" t="s">
        <v>62</v>
      </c>
      <c r="E19" s="76"/>
      <c r="F19" s="77"/>
      <c r="G19" s="78"/>
      <c r="H19" s="79" t="s">
        <v>51</v>
      </c>
      <c r="I19" s="80" t="str">
        <f t="shared" si="9"/>
        <v>Jan,22</v>
      </c>
      <c r="J19" s="126">
        <v>46500.0</v>
      </c>
      <c r="K19" s="82">
        <f t="array" ref="K19">ROUND(J19*$K$9,0)</f>
        <v>15810.0</v>
      </c>
      <c r="L19" s="127">
        <f t="array" ref="L19">ROUND(J19+K19,0)</f>
        <v>62310.0</v>
      </c>
      <c r="M19" s="128">
        <f t="array" ref="M19">J19</f>
        <v>46500.0</v>
      </c>
      <c r="N19" s="82">
        <f t="array" ref="N19">ROUND(M19*$N$9,0)</f>
        <v>14415.0</v>
      </c>
      <c r="O19" s="127">
        <f t="array" ref="O19">ROUND(M19+N19,0)</f>
        <v>60915.0</v>
      </c>
      <c r="P19" s="129">
        <f t="array" ref="P19">ROUND(J19-M19,0)</f>
        <v>0.0</v>
      </c>
      <c r="Q19" s="130">
        <f t="array" ref="Q19">ROUND(K19-N19,0)</f>
        <v>1395.0</v>
      </c>
      <c r="R19" s="127">
        <f t="array" ref="R19">ROUND(P19+Q19,0)</f>
        <v>1395.0</v>
      </c>
      <c r="S19" s="87">
        <f>IF($H19="Before-2004",Q19,0)</f>
        <v>1395.0</v>
      </c>
      <c r="T19" s="87">
        <f>IF(OR($F$2="No",$H19="Before-2004"),0,ROUND(Q19*0.1,0))</f>
        <v>0.0</v>
      </c>
      <c r="U19" s="88">
        <f>IF($H19="Before-2004",0,ROUND(Q19-T19,0))</f>
        <v>0.0</v>
      </c>
      <c r="V19" s="131">
        <f t="array" ref="V19">ROUND(S19+T19+U19,0)</f>
        <v>1395.0</v>
      </c>
      <c r="W19" s="89">
        <f t="array" ref="W19">ROUND(R19-V19,0)</f>
        <v>0.0</v>
      </c>
      <c r="X19" s="132"/>
      <c r="Y19" s="91"/>
      <c r="Z19" s="125"/>
    </row>
    <row r="20" spans="8:8" s="71" ht="22.5" customFormat="1" customHeight="1">
      <c r="A20" s="72" t="str">
        <f>IF(C19&gt;=1,"y","n")</f>
        <v>y</v>
      </c>
      <c r="B20" s="73"/>
      <c r="C20" s="93"/>
      <c r="D20" s="94"/>
      <c r="E20" s="95"/>
      <c r="F20" s="96"/>
      <c r="G20" s="97"/>
      <c r="H20" s="98"/>
      <c r="I20" s="99" t="str">
        <f t="shared" si="9"/>
        <v>Feb,22</v>
      </c>
      <c r="J20" s="133">
        <f>$J19</f>
        <v>46500.0</v>
      </c>
      <c r="K20" s="101">
        <f t="array" ref="K20">ROUND(J20*$K$9,0)</f>
        <v>15810.0</v>
      </c>
      <c r="L20" s="115">
        <f t="array" ref="L20">ROUND(J20+K20,0)</f>
        <v>62310.0</v>
      </c>
      <c r="M20" s="103">
        <f t="array" ref="M20">J20</f>
        <v>46500.0</v>
      </c>
      <c r="N20" s="101">
        <f t="array" ref="N20">ROUND(M20*$N$9,0)</f>
        <v>14415.0</v>
      </c>
      <c r="O20" s="115">
        <f t="array" ref="O20">ROUND(M20+N20,0)</f>
        <v>60915.0</v>
      </c>
      <c r="P20" s="117">
        <f t="array" ref="P20">ROUND(J20-M20,0)</f>
        <v>0.0</v>
      </c>
      <c r="Q20" s="118">
        <f t="array" ref="Q20">ROUND(K20-N20,0)</f>
        <v>1395.0</v>
      </c>
      <c r="R20" s="115">
        <f t="array" ref="R20">ROUND(P20+Q20,0)</f>
        <v>1395.0</v>
      </c>
      <c r="S20" s="106">
        <f>IF($H19="Before-2004",Q20,0)</f>
        <v>1395.0</v>
      </c>
      <c r="T20" s="106">
        <f>IF(OR($F$2="No",$H19="Before-2004"),0,ROUND(Q20*0.1,0))</f>
        <v>0.0</v>
      </c>
      <c r="U20" s="107">
        <f>IF($H19="Before-2004",0,ROUND(Q20-T20,0))</f>
        <v>0.0</v>
      </c>
      <c r="V20" s="121">
        <f t="array" ref="V20">ROUND(S20+T20+U20,0)</f>
        <v>1395.0</v>
      </c>
      <c r="W20" s="134">
        <f t="array" ref="W20">ROUND(R20-V20,0)</f>
        <v>0.0</v>
      </c>
      <c r="X20" s="123"/>
      <c r="Y20" s="135"/>
      <c r="Z20" s="125"/>
    </row>
    <row r="21" spans="8:8" s="71" ht="22.5" customFormat="1" customHeight="1">
      <c r="A21" s="72" t="str">
        <f>IF(C19&gt;=1,"y","n")</f>
        <v>y</v>
      </c>
      <c r="B21" s="73"/>
      <c r="C21" s="137"/>
      <c r="D21" s="138"/>
      <c r="E21" s="139"/>
      <c r="F21" s="140"/>
      <c r="G21" s="141"/>
      <c r="H21" s="98"/>
      <c r="I21" s="142" t="str">
        <f t="shared" si="9"/>
        <v>March,22</v>
      </c>
      <c r="J21" s="113">
        <f>$J19</f>
        <v>46500.0</v>
      </c>
      <c r="K21" s="143">
        <f t="array" ref="K21">ROUND(J21*$K$9,0)</f>
        <v>15810.0</v>
      </c>
      <c r="L21" s="144">
        <f t="array" ref="L21">ROUND(J21+K21,0)</f>
        <v>62310.0</v>
      </c>
      <c r="M21" s="145">
        <f t="array" ref="M21">J21</f>
        <v>46500.0</v>
      </c>
      <c r="N21" s="143">
        <f t="array" ref="N21">ROUND(M21*$N$9,0)</f>
        <v>14415.0</v>
      </c>
      <c r="O21" s="144">
        <f t="array" ref="O21">ROUND(M21+N21,0)</f>
        <v>60915.0</v>
      </c>
      <c r="P21" s="146">
        <f t="array" ref="P21">ROUND(J21-M21,0)</f>
        <v>0.0</v>
      </c>
      <c r="Q21" s="147">
        <f t="array" ref="Q21">ROUND(K21-N21,0)</f>
        <v>1395.0</v>
      </c>
      <c r="R21" s="144">
        <f t="array" ref="R21">ROUND(P21+Q21,0)</f>
        <v>1395.0</v>
      </c>
      <c r="S21" s="119">
        <f>IF($H19="Before-2004",Q21,0)</f>
        <v>1395.0</v>
      </c>
      <c r="T21" s="119">
        <f>IF(OR($F$2="No",$H19="Before-2004"),0,ROUND(Q21*0.1,0))</f>
        <v>0.0</v>
      </c>
      <c r="U21" s="120">
        <f>IF($H19="Before-2004",0,ROUND(Q21-T21,0))</f>
        <v>0.0</v>
      </c>
      <c r="V21" s="148">
        <f t="array" ref="V21">ROUND(S21+T21+U21,0)</f>
        <v>1395.0</v>
      </c>
      <c r="W21" s="149">
        <f t="array" ref="W21">ROUND(R21-V21,0)</f>
        <v>0.0</v>
      </c>
      <c r="X21" s="150"/>
      <c r="Y21" s="151"/>
      <c r="Z21" s="125"/>
    </row>
    <row r="22" spans="8:8" s="71" ht="22.5" customFormat="1" customHeight="1">
      <c r="A22" s="72" t="str">
        <f>IF(C22&gt;=1,"y","n")</f>
        <v>y</v>
      </c>
      <c r="B22" s="73"/>
      <c r="C22" s="74">
        <f>IF(D22&gt;0,C19+1,0)</f>
        <v>5.0</v>
      </c>
      <c r="D22" s="75" t="s">
        <v>63</v>
      </c>
      <c r="E22" s="76"/>
      <c r="F22" s="77"/>
      <c r="G22" s="78"/>
      <c r="H22" s="79"/>
      <c r="I22" s="80" t="str">
        <f t="shared" si="9"/>
        <v>Jan,22</v>
      </c>
      <c r="J22" s="126"/>
      <c r="K22" s="82">
        <f t="array" ref="K22">ROUND(J22*$K$9,0)</f>
        <v>0.0</v>
      </c>
      <c r="L22" s="127">
        <f t="array" ref="L22">ROUND(J22+K22,0)</f>
        <v>0.0</v>
      </c>
      <c r="M22" s="128">
        <f t="array" ref="M22">J22</f>
        <v>0.0</v>
      </c>
      <c r="N22" s="82">
        <f t="array" ref="N22">ROUND(M22*$N$9,0)</f>
        <v>0.0</v>
      </c>
      <c r="O22" s="127">
        <f t="array" ref="O22">ROUND(M22+N22,0)</f>
        <v>0.0</v>
      </c>
      <c r="P22" s="129">
        <f t="array" ref="P22">ROUND(J22-M22,0)</f>
        <v>0.0</v>
      </c>
      <c r="Q22" s="130">
        <f t="array" ref="Q22">ROUND(K22-N22,0)</f>
        <v>0.0</v>
      </c>
      <c r="R22" s="127">
        <f t="array" ref="R22">ROUND(P22+Q22,0)</f>
        <v>0.0</v>
      </c>
      <c r="S22" s="87">
        <f>IF($H22="Before-2004",Q22,0)</f>
        <v>0.0</v>
      </c>
      <c r="T22" s="87">
        <f>IF(OR($F$2="No",$H22="Before-2004"),0,ROUND(Q22*0.1,0))</f>
        <v>0.0</v>
      </c>
      <c r="U22" s="88">
        <f>IF($H22="Before-2004",0,ROUND(Q22-T22,0))</f>
        <v>0.0</v>
      </c>
      <c r="V22" s="131">
        <f t="array" ref="V22">ROUND(S22+T22+U22,0)</f>
        <v>0.0</v>
      </c>
      <c r="W22" s="89">
        <f t="array" ref="W22">ROUND(R22-V22,0)</f>
        <v>0.0</v>
      </c>
      <c r="X22" s="132"/>
      <c r="Y22" s="91"/>
      <c r="Z22" s="125"/>
    </row>
    <row r="23" spans="8:8" s="71" ht="22.5" customFormat="1" customHeight="1">
      <c r="A23" s="72" t="str">
        <f>IF(C22&gt;=1,"y","n")</f>
        <v>y</v>
      </c>
      <c r="B23" s="73"/>
      <c r="C23" s="93"/>
      <c r="D23" s="94"/>
      <c r="E23" s="95"/>
      <c r="F23" s="96"/>
      <c r="G23" s="97"/>
      <c r="H23" s="98"/>
      <c r="I23" s="99" t="str">
        <f t="shared" si="9"/>
        <v>Feb,22</v>
      </c>
      <c r="J23" s="133">
        <f>$J22</f>
        <v>0.0</v>
      </c>
      <c r="K23" s="101">
        <f t="array" ref="K23">ROUND(J23*$K$9,0)</f>
        <v>0.0</v>
      </c>
      <c r="L23" s="115">
        <f t="array" ref="L23">ROUND(J23+K23,0)</f>
        <v>0.0</v>
      </c>
      <c r="M23" s="103">
        <f t="array" ref="M23">J23</f>
        <v>0.0</v>
      </c>
      <c r="N23" s="101">
        <f t="array" ref="N23">ROUND(M23*$N$9,0)</f>
        <v>0.0</v>
      </c>
      <c r="O23" s="115">
        <f t="array" ref="O23">ROUND(M23+N23,0)</f>
        <v>0.0</v>
      </c>
      <c r="P23" s="117">
        <f t="array" ref="P23">ROUND(J23-M23,0)</f>
        <v>0.0</v>
      </c>
      <c r="Q23" s="118">
        <f t="array" ref="Q23">ROUND(K23-N23,0)</f>
        <v>0.0</v>
      </c>
      <c r="R23" s="115">
        <f t="array" ref="R23">ROUND(P23+Q23,0)</f>
        <v>0.0</v>
      </c>
      <c r="S23" s="106">
        <f>IF($H22="Before-2004",Q23,0)</f>
        <v>0.0</v>
      </c>
      <c r="T23" s="106">
        <f>IF(OR($F$2="No",$H22="Before-2004"),0,ROUND(Q23*0.1,0))</f>
        <v>0.0</v>
      </c>
      <c r="U23" s="107">
        <f>IF($H22="Before-2004",0,ROUND(Q23-T23,0))</f>
        <v>0.0</v>
      </c>
      <c r="V23" s="121">
        <f t="array" ref="V23">ROUND(S23+T23+U23,0)</f>
        <v>0.0</v>
      </c>
      <c r="W23" s="134">
        <f t="array" ref="W23">ROUND(R23-V23,0)</f>
        <v>0.0</v>
      </c>
      <c r="X23" s="123"/>
      <c r="Y23" s="135"/>
      <c r="Z23" s="125"/>
    </row>
    <row r="24" spans="8:8" s="71" ht="22.5" customFormat="1" customHeight="1">
      <c r="A24" s="72" t="str">
        <f>IF(C22&gt;=1,"y","n")</f>
        <v>y</v>
      </c>
      <c r="B24" s="73"/>
      <c r="C24" s="137"/>
      <c r="D24" s="138"/>
      <c r="E24" s="139"/>
      <c r="F24" s="140"/>
      <c r="G24" s="141"/>
      <c r="H24" s="98"/>
      <c r="I24" s="142" t="str">
        <f t="shared" si="9"/>
        <v>March,22</v>
      </c>
      <c r="J24" s="113">
        <f>$J22</f>
        <v>0.0</v>
      </c>
      <c r="K24" s="143">
        <f t="array" ref="K24">ROUND(J24*$K$9,0)</f>
        <v>0.0</v>
      </c>
      <c r="L24" s="144">
        <f t="array" ref="L24">ROUND(J24+K24,0)</f>
        <v>0.0</v>
      </c>
      <c r="M24" s="145">
        <f t="array" ref="M24">J24</f>
        <v>0.0</v>
      </c>
      <c r="N24" s="143">
        <f t="array" ref="N24">ROUND(M24*$N$9,0)</f>
        <v>0.0</v>
      </c>
      <c r="O24" s="144">
        <f t="array" ref="O24">ROUND(M24+N24,0)</f>
        <v>0.0</v>
      </c>
      <c r="P24" s="146">
        <f t="array" ref="P24">ROUND(J24-M24,0)</f>
        <v>0.0</v>
      </c>
      <c r="Q24" s="147">
        <f t="array" ref="Q24">ROUND(K24-N24,0)</f>
        <v>0.0</v>
      </c>
      <c r="R24" s="144">
        <f t="array" ref="R24">ROUND(P24+Q24,0)</f>
        <v>0.0</v>
      </c>
      <c r="S24" s="119">
        <f>IF($H22="Before-2004",Q24,0)</f>
        <v>0.0</v>
      </c>
      <c r="T24" s="119">
        <f>IF(OR($F$2="No",$H22="Before-2004"),0,ROUND(Q24*0.1,0))</f>
        <v>0.0</v>
      </c>
      <c r="U24" s="120">
        <f>IF($H22="Before-2004",0,ROUND(Q24-T24,0))</f>
        <v>0.0</v>
      </c>
      <c r="V24" s="148">
        <f t="array" ref="V24">ROUND(S24+T24+U24,0)</f>
        <v>0.0</v>
      </c>
      <c r="W24" s="149">
        <f t="array" ref="W24">ROUND(R24-V24,0)</f>
        <v>0.0</v>
      </c>
      <c r="X24" s="150"/>
      <c r="Y24" s="151"/>
      <c r="Z24" s="125"/>
    </row>
    <row r="25" spans="8:8" s="71" ht="22.5" customFormat="1" customHeight="1">
      <c r="A25" s="72" t="str">
        <f>IF(C25&gt;=1,"y","n")</f>
        <v>n</v>
      </c>
      <c r="B25" s="73"/>
      <c r="C25" s="74">
        <f>IF(D25&gt;0,C22+1,0)</f>
        <v>0.0</v>
      </c>
      <c r="D25" s="75"/>
      <c r="E25" s="76"/>
      <c r="F25" s="77"/>
      <c r="G25" s="78"/>
      <c r="H25" s="79"/>
      <c r="I25" s="80" t="str">
        <f t="shared" si="9"/>
        <v>Jan,22</v>
      </c>
      <c r="J25" s="126"/>
      <c r="K25" s="82">
        <f t="array" ref="K25">ROUND(J25*$K$9,0)</f>
        <v>0.0</v>
      </c>
      <c r="L25" s="127">
        <f t="array" ref="L25">ROUND(J25+K25,0)</f>
        <v>0.0</v>
      </c>
      <c r="M25" s="128">
        <f t="array" ref="M25">J25</f>
        <v>0.0</v>
      </c>
      <c r="N25" s="82">
        <f t="array" ref="N25">ROUND(M25*$N$9,0)</f>
        <v>0.0</v>
      </c>
      <c r="O25" s="127">
        <f t="array" ref="O25">ROUND(M25+N25,0)</f>
        <v>0.0</v>
      </c>
      <c r="P25" s="129">
        <f t="array" ref="P25">ROUND(J25-M25,0)</f>
        <v>0.0</v>
      </c>
      <c r="Q25" s="130">
        <f t="array" ref="Q25">ROUND(K25-N25,0)</f>
        <v>0.0</v>
      </c>
      <c r="R25" s="127">
        <f t="array" ref="R25">ROUND(P25+Q25,0)</f>
        <v>0.0</v>
      </c>
      <c r="S25" s="87">
        <f>IF($H25="Before-2004",Q25,0)</f>
        <v>0.0</v>
      </c>
      <c r="T25" s="87">
        <f>IF(OR($F$2="No",$H25="Before-2004"),0,ROUND(Q25*0.1,0))</f>
        <v>0.0</v>
      </c>
      <c r="U25" s="88">
        <f>IF($H25="Before-2004",0,ROUND(Q25-T25,0))</f>
        <v>0.0</v>
      </c>
      <c r="V25" s="131">
        <f t="array" ref="V25">ROUND(S25+T25+U25,0)</f>
        <v>0.0</v>
      </c>
      <c r="W25" s="89">
        <f t="array" ref="W25">ROUND(R25-V25,0)</f>
        <v>0.0</v>
      </c>
      <c r="X25" s="132"/>
      <c r="Y25" s="91"/>
      <c r="Z25" s="125"/>
    </row>
    <row r="26" spans="8:8" s="71" ht="22.5" customFormat="1" customHeight="1">
      <c r="A26" s="72" t="str">
        <f>IF(C25&gt;=1,"y","n")</f>
        <v>n</v>
      </c>
      <c r="B26" s="73"/>
      <c r="C26" s="93"/>
      <c r="D26" s="94"/>
      <c r="E26" s="95"/>
      <c r="F26" s="96"/>
      <c r="G26" s="97"/>
      <c r="H26" s="98"/>
      <c r="I26" s="99" t="str">
        <f t="shared" si="9"/>
        <v>Feb,22</v>
      </c>
      <c r="J26" s="133">
        <f>$J25</f>
        <v>0.0</v>
      </c>
      <c r="K26" s="101">
        <f t="array" ref="K26">ROUND(J26*$K$9,0)</f>
        <v>0.0</v>
      </c>
      <c r="L26" s="115">
        <f t="array" ref="L26">ROUND(J26+K26,0)</f>
        <v>0.0</v>
      </c>
      <c r="M26" s="103">
        <f t="array" ref="M26">J26</f>
        <v>0.0</v>
      </c>
      <c r="N26" s="101">
        <f t="array" ref="N26">ROUND(M26*$N$9,0)</f>
        <v>0.0</v>
      </c>
      <c r="O26" s="115">
        <f t="array" ref="O26">ROUND(M26+N26,0)</f>
        <v>0.0</v>
      </c>
      <c r="P26" s="117">
        <f t="array" ref="P26">ROUND(J26-M26,0)</f>
        <v>0.0</v>
      </c>
      <c r="Q26" s="118">
        <f t="array" ref="Q26">ROUND(K26-N26,0)</f>
        <v>0.0</v>
      </c>
      <c r="R26" s="115">
        <f t="array" ref="R26">ROUND(P26+Q26,0)</f>
        <v>0.0</v>
      </c>
      <c r="S26" s="106">
        <f>IF($H25="Before-2004",Q26,0)</f>
        <v>0.0</v>
      </c>
      <c r="T26" s="106">
        <f>IF(OR($F$2="No",$H25="Before-2004"),0,ROUND(Q26*0.1,0))</f>
        <v>0.0</v>
      </c>
      <c r="U26" s="107">
        <f>IF($H25="Before-2004",0,ROUND(Q26-T26,0))</f>
        <v>0.0</v>
      </c>
      <c r="V26" s="121">
        <f t="array" ref="V26">ROUND(S26+T26+U26,0)</f>
        <v>0.0</v>
      </c>
      <c r="W26" s="134">
        <f t="array" ref="W26">ROUND(R26-V26,0)</f>
        <v>0.0</v>
      </c>
      <c r="X26" s="123"/>
      <c r="Y26" s="135"/>
      <c r="Z26" s="125"/>
    </row>
    <row r="27" spans="8:8" s="71" ht="22.5" customFormat="1" customHeight="1">
      <c r="A27" s="72" t="str">
        <f>IF(C25&gt;=1,"y","n")</f>
        <v>n</v>
      </c>
      <c r="B27" s="73"/>
      <c r="C27" s="137"/>
      <c r="D27" s="138"/>
      <c r="E27" s="139"/>
      <c r="F27" s="140"/>
      <c r="G27" s="141"/>
      <c r="H27" s="98"/>
      <c r="I27" s="142" t="str">
        <f t="shared" si="9"/>
        <v>March,22</v>
      </c>
      <c r="J27" s="113">
        <f>$J25</f>
        <v>0.0</v>
      </c>
      <c r="K27" s="143">
        <f t="array" ref="K27">ROUND(J27*$K$9,0)</f>
        <v>0.0</v>
      </c>
      <c r="L27" s="144">
        <f t="array" ref="L27">ROUND(J27+K27,0)</f>
        <v>0.0</v>
      </c>
      <c r="M27" s="145">
        <f t="array" ref="M27">J27</f>
        <v>0.0</v>
      </c>
      <c r="N27" s="143">
        <f t="array" ref="N27">ROUND(M27*$N$9,0)</f>
        <v>0.0</v>
      </c>
      <c r="O27" s="144">
        <f t="array" ref="O27">ROUND(M27+N27,0)</f>
        <v>0.0</v>
      </c>
      <c r="P27" s="146">
        <f t="array" ref="P27">ROUND(J27-M27,0)</f>
        <v>0.0</v>
      </c>
      <c r="Q27" s="147">
        <f t="array" ref="Q27">ROUND(K27-N27,0)</f>
        <v>0.0</v>
      </c>
      <c r="R27" s="144">
        <f t="array" ref="R27">ROUND(P27+Q27,0)</f>
        <v>0.0</v>
      </c>
      <c r="S27" s="119">
        <f>IF($H25="Before-2004",Q27,0)</f>
        <v>0.0</v>
      </c>
      <c r="T27" s="119">
        <f>IF(OR($F$2="No",$H25="Before-2004"),0,ROUND(Q27*0.1,0))</f>
        <v>0.0</v>
      </c>
      <c r="U27" s="120">
        <f>IF($H25="Before-2004",0,ROUND(Q27-T27,0))</f>
        <v>0.0</v>
      </c>
      <c r="V27" s="148">
        <f t="array" ref="V27">ROUND(S27+T27+U27,0)</f>
        <v>0.0</v>
      </c>
      <c r="W27" s="149">
        <f t="array" ref="W27">ROUND(R27-V27,0)</f>
        <v>0.0</v>
      </c>
      <c r="X27" s="150"/>
      <c r="Y27" s="151"/>
      <c r="Z27" s="125"/>
    </row>
    <row r="28" spans="8:8" s="71" ht="22.5" customFormat="1" customHeight="1">
      <c r="A28" s="72" t="str">
        <f>IF(C28&gt;=1,"y","n")</f>
        <v>n</v>
      </c>
      <c r="B28" s="73"/>
      <c r="C28" s="74">
        <f>IF(D28&gt;0,C25+1,0)</f>
        <v>0.0</v>
      </c>
      <c r="D28" s="75"/>
      <c r="E28" s="76"/>
      <c r="F28" s="77"/>
      <c r="G28" s="78"/>
      <c r="H28" s="79"/>
      <c r="I28" s="80" t="str">
        <f t="shared" si="9"/>
        <v>Jan,22</v>
      </c>
      <c r="J28" s="126"/>
      <c r="K28" s="82">
        <f t="array" ref="K28">ROUND(J28*$K$9,0)</f>
        <v>0.0</v>
      </c>
      <c r="L28" s="127">
        <f t="array" ref="L28">ROUND(J28+K28,0)</f>
        <v>0.0</v>
      </c>
      <c r="M28" s="128">
        <f t="array" ref="M28">J28</f>
        <v>0.0</v>
      </c>
      <c r="N28" s="82">
        <f t="array" ref="N28">ROUND(M28*$N$9,0)</f>
        <v>0.0</v>
      </c>
      <c r="O28" s="127">
        <f t="array" ref="O28">ROUND(M28+N28,0)</f>
        <v>0.0</v>
      </c>
      <c r="P28" s="129">
        <f t="array" ref="P28">ROUND(J28-M28,0)</f>
        <v>0.0</v>
      </c>
      <c r="Q28" s="130">
        <f t="array" ref="Q28">ROUND(K28-N28,0)</f>
        <v>0.0</v>
      </c>
      <c r="R28" s="127">
        <f t="array" ref="R28">ROUND(P28+Q28,0)</f>
        <v>0.0</v>
      </c>
      <c r="S28" s="87">
        <f>IF($H28="Before-2004",Q28,0)</f>
        <v>0.0</v>
      </c>
      <c r="T28" s="87">
        <f>IF(OR($F$2="No",$H28="Before-2004"),0,ROUND(Q28*0.1,0))</f>
        <v>0.0</v>
      </c>
      <c r="U28" s="88">
        <f>IF($H28="Before-2004",0,ROUND(Q28-T28,0))</f>
        <v>0.0</v>
      </c>
      <c r="V28" s="131">
        <f t="array" ref="V28">ROUND(S28+T28+U28,0)</f>
        <v>0.0</v>
      </c>
      <c r="W28" s="89">
        <f t="array" ref="W28">ROUND(R28-V28,0)</f>
        <v>0.0</v>
      </c>
      <c r="X28" s="132"/>
      <c r="Y28" s="91"/>
      <c r="Z28" s="125"/>
    </row>
    <row r="29" spans="8:8" s="71" ht="22.5" customFormat="1" customHeight="1">
      <c r="A29" s="72" t="str">
        <f>IF(C28&gt;=1,"y","n")</f>
        <v>n</v>
      </c>
      <c r="B29" s="73"/>
      <c r="C29" s="93"/>
      <c r="D29" s="94"/>
      <c r="E29" s="95"/>
      <c r="F29" s="96"/>
      <c r="G29" s="97"/>
      <c r="H29" s="98"/>
      <c r="I29" s="99" t="str">
        <f t="shared" si="9"/>
        <v>Feb,22</v>
      </c>
      <c r="J29" s="133">
        <f>$J28</f>
        <v>0.0</v>
      </c>
      <c r="K29" s="101">
        <f t="array" ref="K29">ROUND(J29*$K$9,0)</f>
        <v>0.0</v>
      </c>
      <c r="L29" s="115">
        <f t="array" ref="L29">ROUND(J29+K29,0)</f>
        <v>0.0</v>
      </c>
      <c r="M29" s="103">
        <f t="array" ref="M29">J29</f>
        <v>0.0</v>
      </c>
      <c r="N29" s="101">
        <f t="array" ref="N29">ROUND(M29*$N$9,0)</f>
        <v>0.0</v>
      </c>
      <c r="O29" s="115">
        <f t="array" ref="O29">ROUND(M29+N29,0)</f>
        <v>0.0</v>
      </c>
      <c r="P29" s="117">
        <f t="array" ref="P29">ROUND(J29-M29,0)</f>
        <v>0.0</v>
      </c>
      <c r="Q29" s="118">
        <f t="array" ref="Q29">ROUND(K29-N29,0)</f>
        <v>0.0</v>
      </c>
      <c r="R29" s="115">
        <f t="array" ref="R29">ROUND(P29+Q29,0)</f>
        <v>0.0</v>
      </c>
      <c r="S29" s="106">
        <f>IF($H28="Before-2004",Q29,0)</f>
        <v>0.0</v>
      </c>
      <c r="T29" s="106">
        <f>IF(OR($F$2="No",$H28="Before-2004"),0,ROUND(Q29*0.1,0))</f>
        <v>0.0</v>
      </c>
      <c r="U29" s="107">
        <f>IF($H28="Before-2004",0,ROUND(Q29-T29,0))</f>
        <v>0.0</v>
      </c>
      <c r="V29" s="121">
        <f t="array" ref="V29">ROUND(S29+T29+U29,0)</f>
        <v>0.0</v>
      </c>
      <c r="W29" s="134">
        <f t="array" ref="W29">ROUND(R29-V29,0)</f>
        <v>0.0</v>
      </c>
      <c r="X29" s="123"/>
      <c r="Y29" s="135"/>
      <c r="Z29" s="125"/>
    </row>
    <row r="30" spans="8:8" s="71" ht="22.5" customFormat="1" customHeight="1">
      <c r="A30" s="72" t="str">
        <f>IF(C28&gt;=1,"y","n")</f>
        <v>n</v>
      </c>
      <c r="B30" s="73"/>
      <c r="C30" s="137"/>
      <c r="D30" s="138"/>
      <c r="E30" s="139"/>
      <c r="F30" s="140"/>
      <c r="G30" s="141"/>
      <c r="H30" s="98"/>
      <c r="I30" s="142" t="str">
        <f t="shared" si="9"/>
        <v>March,22</v>
      </c>
      <c r="J30" s="113">
        <f>$J28</f>
        <v>0.0</v>
      </c>
      <c r="K30" s="143">
        <f t="array" ref="K30">ROUND(J30*$K$9,0)</f>
        <v>0.0</v>
      </c>
      <c r="L30" s="144">
        <f t="array" ref="L30">ROUND(J30+K30,0)</f>
        <v>0.0</v>
      </c>
      <c r="M30" s="145">
        <f t="array" ref="M30">J30</f>
        <v>0.0</v>
      </c>
      <c r="N30" s="143">
        <f t="array" ref="N30">ROUND(M30*$N$9,0)</f>
        <v>0.0</v>
      </c>
      <c r="O30" s="144">
        <f t="array" ref="O30">ROUND(M30+N30,0)</f>
        <v>0.0</v>
      </c>
      <c r="P30" s="146">
        <f t="array" ref="P30">ROUND(J30-M30,0)</f>
        <v>0.0</v>
      </c>
      <c r="Q30" s="147">
        <f t="array" ref="Q30">ROUND(K30-N30,0)</f>
        <v>0.0</v>
      </c>
      <c r="R30" s="144">
        <f t="array" ref="R30">ROUND(P30+Q30,0)</f>
        <v>0.0</v>
      </c>
      <c r="S30" s="119">
        <f>IF($H28="Before-2004",Q30,0)</f>
        <v>0.0</v>
      </c>
      <c r="T30" s="119">
        <f>IF(OR($F$2="No",$H28="Before-2004"),0,ROUND(Q30*0.1,0))</f>
        <v>0.0</v>
      </c>
      <c r="U30" s="120">
        <f>IF($H28="Before-2004",0,ROUND(Q30-T30,0))</f>
        <v>0.0</v>
      </c>
      <c r="V30" s="148">
        <f t="array" ref="V30">ROUND(S30+T30+U30,0)</f>
        <v>0.0</v>
      </c>
      <c r="W30" s="149">
        <f t="array" ref="W30">ROUND(R30-V30,0)</f>
        <v>0.0</v>
      </c>
      <c r="X30" s="150"/>
      <c r="Y30" s="151"/>
      <c r="Z30" s="125"/>
    </row>
    <row r="31" spans="8:8" s="71" ht="22.5" customFormat="1" customHeight="1">
      <c r="A31" s="72" t="str">
        <f>IF(C31&gt;=1,"y","n")</f>
        <v>n</v>
      </c>
      <c r="B31" s="73"/>
      <c r="C31" s="74">
        <f>IF(D31&gt;0,C28+1,0)</f>
        <v>0.0</v>
      </c>
      <c r="D31" s="229"/>
      <c r="E31" s="230"/>
      <c r="F31" s="231"/>
      <c r="G31" s="78"/>
      <c r="H31" s="79"/>
      <c r="I31" s="80" t="str">
        <f t="shared" si="9"/>
        <v>Jan,22</v>
      </c>
      <c r="J31" s="126"/>
      <c r="K31" s="82">
        <f t="array" ref="K31">ROUND(J31*$K$9,0)</f>
        <v>0.0</v>
      </c>
      <c r="L31" s="127">
        <f t="array" ref="L31">ROUND(J31+K31,0)</f>
        <v>0.0</v>
      </c>
      <c r="M31" s="128">
        <f t="array" ref="M31">J31</f>
        <v>0.0</v>
      </c>
      <c r="N31" s="82">
        <f t="array" ref="N31">ROUND(M31*$N$9,0)</f>
        <v>0.0</v>
      </c>
      <c r="O31" s="127">
        <f t="array" ref="O31">ROUND(M31+N31,0)</f>
        <v>0.0</v>
      </c>
      <c r="P31" s="129">
        <f t="array" ref="P31">ROUND(J31-M31,0)</f>
        <v>0.0</v>
      </c>
      <c r="Q31" s="130">
        <f t="array" ref="Q31">ROUND(K31-N31,0)</f>
        <v>0.0</v>
      </c>
      <c r="R31" s="127">
        <f t="array" ref="R31">ROUND(P31+Q31,0)</f>
        <v>0.0</v>
      </c>
      <c r="S31" s="87">
        <f>IF($H31="Before-2004",Q31,0)</f>
        <v>0.0</v>
      </c>
      <c r="T31" s="87">
        <f>IF(OR($F$2="No",$H31="Before-2004"),0,ROUND(Q31*0.1,0))</f>
        <v>0.0</v>
      </c>
      <c r="U31" s="88">
        <f>IF($H31="Before-2004",0,ROUND(Q31-T31,0))</f>
        <v>0.0</v>
      </c>
      <c r="V31" s="131">
        <f t="array" ref="V31">ROUND(S31+T31+U31,0)</f>
        <v>0.0</v>
      </c>
      <c r="W31" s="89">
        <f t="array" ref="W31">ROUND(R31-V31,0)</f>
        <v>0.0</v>
      </c>
      <c r="X31" s="132"/>
      <c r="Y31" s="91"/>
      <c r="Z31" s="125"/>
    </row>
    <row r="32" spans="8:8" s="71" ht="22.5" customFormat="1" customHeight="1">
      <c r="A32" s="72" t="str">
        <f>IF(C31&gt;=1,"y","n")</f>
        <v>n</v>
      </c>
      <c r="B32" s="73"/>
      <c r="C32" s="93"/>
      <c r="D32" s="232"/>
      <c r="E32" s="233"/>
      <c r="F32" s="234"/>
      <c r="G32" s="97"/>
      <c r="H32" s="98"/>
      <c r="I32" s="99" t="str">
        <f t="shared" si="9"/>
        <v>Feb,22</v>
      </c>
      <c r="J32" s="133">
        <f>$J31</f>
        <v>0.0</v>
      </c>
      <c r="K32" s="101">
        <f t="array" ref="K32">ROUND(J32*$K$9,0)</f>
        <v>0.0</v>
      </c>
      <c r="L32" s="115">
        <f t="array" ref="L32">ROUND(J32+K32,0)</f>
        <v>0.0</v>
      </c>
      <c r="M32" s="103">
        <f t="array" ref="M32">J32</f>
        <v>0.0</v>
      </c>
      <c r="N32" s="101">
        <f t="array" ref="N32">ROUND(M32*$N$9,0)</f>
        <v>0.0</v>
      </c>
      <c r="O32" s="115">
        <f t="array" ref="O32">ROUND(M32+N32,0)</f>
        <v>0.0</v>
      </c>
      <c r="P32" s="117">
        <f t="array" ref="P32">ROUND(J32-M32,0)</f>
        <v>0.0</v>
      </c>
      <c r="Q32" s="118">
        <f t="array" ref="Q32">ROUND(K32-N32,0)</f>
        <v>0.0</v>
      </c>
      <c r="R32" s="115">
        <f t="array" ref="R32">ROUND(P32+Q32,0)</f>
        <v>0.0</v>
      </c>
      <c r="S32" s="106">
        <f>IF($H31="Before-2004",Q32,0)</f>
        <v>0.0</v>
      </c>
      <c r="T32" s="106">
        <f>IF(OR($F$2="No",$H31="Before-2004"),0,ROUND(Q32*0.1,0))</f>
        <v>0.0</v>
      </c>
      <c r="U32" s="107">
        <f>IF($H31="Before-2004",0,ROUND(Q32-T32,0))</f>
        <v>0.0</v>
      </c>
      <c r="V32" s="121">
        <f t="array" ref="V32">ROUND(S32+T32+U32,0)</f>
        <v>0.0</v>
      </c>
      <c r="W32" s="134">
        <f t="array" ref="W32">ROUND(R32-V32,0)</f>
        <v>0.0</v>
      </c>
      <c r="X32" s="123"/>
      <c r="Y32" s="135"/>
      <c r="Z32" s="125"/>
    </row>
    <row r="33" spans="8:8" s="71" ht="22.5" customFormat="1" customHeight="1">
      <c r="A33" s="72" t="str">
        <f>IF(C31&gt;=1,"y","n")</f>
        <v>n</v>
      </c>
      <c r="B33" s="73"/>
      <c r="C33" s="137"/>
      <c r="D33" s="235"/>
      <c r="E33" s="236"/>
      <c r="F33" s="237"/>
      <c r="G33" s="141"/>
      <c r="H33" s="98"/>
      <c r="I33" s="142" t="str">
        <f t="shared" si="9"/>
        <v>March,22</v>
      </c>
      <c r="J33" s="113">
        <f>$J31</f>
        <v>0.0</v>
      </c>
      <c r="K33" s="143">
        <f t="array" ref="K33">ROUND(J33*$K$9,0)</f>
        <v>0.0</v>
      </c>
      <c r="L33" s="144">
        <f t="array" ref="L33">ROUND(J33+K33,0)</f>
        <v>0.0</v>
      </c>
      <c r="M33" s="145">
        <f t="array" ref="M33">J33</f>
        <v>0.0</v>
      </c>
      <c r="N33" s="143">
        <f t="array" ref="N33">ROUND(M33*$N$9,0)</f>
        <v>0.0</v>
      </c>
      <c r="O33" s="144">
        <f t="array" ref="O33">ROUND(M33+N33,0)</f>
        <v>0.0</v>
      </c>
      <c r="P33" s="146">
        <f t="array" ref="P33">ROUND(J33-M33,0)</f>
        <v>0.0</v>
      </c>
      <c r="Q33" s="147">
        <f t="array" ref="Q33">ROUND(K33-N33,0)</f>
        <v>0.0</v>
      </c>
      <c r="R33" s="144">
        <f t="array" ref="R33">ROUND(P33+Q33,0)</f>
        <v>0.0</v>
      </c>
      <c r="S33" s="119">
        <f>IF($H31="Before-2004",Q33,0)</f>
        <v>0.0</v>
      </c>
      <c r="T33" s="119">
        <f>IF(OR($F$2="No",$H31="Before-2004"),0,ROUND(Q33*0.1,0))</f>
        <v>0.0</v>
      </c>
      <c r="U33" s="120">
        <f>IF($H31="Before-2004",0,ROUND(Q33-T33,0))</f>
        <v>0.0</v>
      </c>
      <c r="V33" s="148">
        <f t="array" ref="V33">ROUND(S33+T33+U33,0)</f>
        <v>0.0</v>
      </c>
      <c r="W33" s="149">
        <f t="array" ref="W33">ROUND(R33-V33,0)</f>
        <v>0.0</v>
      </c>
      <c r="X33" s="150"/>
      <c r="Y33" s="151"/>
      <c r="Z33" s="125"/>
    </row>
    <row r="34" spans="8:8" s="71" ht="22.5" customFormat="1" customHeight="1">
      <c r="A34" s="72" t="str">
        <f>IF(C34&gt;=1,"y","n")</f>
        <v>n</v>
      </c>
      <c r="B34" s="73"/>
      <c r="C34" s="74">
        <f>IF(D34&gt;0,C31+1,0)</f>
        <v>0.0</v>
      </c>
      <c r="D34" s="75"/>
      <c r="E34" s="76"/>
      <c r="F34" s="77"/>
      <c r="G34" s="78"/>
      <c r="H34" s="79"/>
      <c r="I34" s="80" t="str">
        <f t="shared" si="9"/>
        <v>Jan,22</v>
      </c>
      <c r="J34" s="126"/>
      <c r="K34" s="82">
        <f t="array" ref="K34">ROUND(J34*$K$9,0)</f>
        <v>0.0</v>
      </c>
      <c r="L34" s="127">
        <f t="array" ref="L34">ROUND(J34+K34,0)</f>
        <v>0.0</v>
      </c>
      <c r="M34" s="128">
        <f t="array" ref="M34">J34</f>
        <v>0.0</v>
      </c>
      <c r="N34" s="82">
        <f t="array" ref="N34">ROUND(M34*$N$9,0)</f>
        <v>0.0</v>
      </c>
      <c r="O34" s="127">
        <f t="array" ref="O34">ROUND(M34+N34,0)</f>
        <v>0.0</v>
      </c>
      <c r="P34" s="129">
        <f t="array" ref="P34">ROUND(J34-M34,0)</f>
        <v>0.0</v>
      </c>
      <c r="Q34" s="130">
        <f t="array" ref="Q34">ROUND(K34-N34,0)</f>
        <v>0.0</v>
      </c>
      <c r="R34" s="127">
        <f t="array" ref="R34">ROUND(P34+Q34,0)</f>
        <v>0.0</v>
      </c>
      <c r="S34" s="87">
        <f>IF($H34="Before-2004",Q34,0)</f>
        <v>0.0</v>
      </c>
      <c r="T34" s="87">
        <f>IF(OR($F$2="No",$H34="Before-2004"),0,ROUND(Q34*0.1,0))</f>
        <v>0.0</v>
      </c>
      <c r="U34" s="88">
        <f>IF($H34="Before-2004",0,ROUND(Q34-T34,0))</f>
        <v>0.0</v>
      </c>
      <c r="V34" s="131">
        <f t="array" ref="V34">ROUND(S34+T34+U34,0)</f>
        <v>0.0</v>
      </c>
      <c r="W34" s="89">
        <f t="array" ref="W34">ROUND(R34-V34,0)</f>
        <v>0.0</v>
      </c>
      <c r="X34" s="132"/>
      <c r="Y34" s="91"/>
      <c r="Z34" s="92"/>
    </row>
    <row r="35" spans="8:8" s="71" ht="22.5" customFormat="1" customHeight="1">
      <c r="A35" s="72" t="str">
        <f>IF(C34&gt;=1,"y","n")</f>
        <v>n</v>
      </c>
      <c r="B35" s="73"/>
      <c r="C35" s="93"/>
      <c r="D35" s="94"/>
      <c r="E35" s="95"/>
      <c r="F35" s="96"/>
      <c r="G35" s="97"/>
      <c r="H35" s="98"/>
      <c r="I35" s="99" t="str">
        <f t="shared" si="9"/>
        <v>Feb,22</v>
      </c>
      <c r="J35" s="133">
        <f>$J34</f>
        <v>0.0</v>
      </c>
      <c r="K35" s="101">
        <f t="array" ref="K35">ROUND(J35*$K$9,0)</f>
        <v>0.0</v>
      </c>
      <c r="L35" s="115">
        <f t="array" ref="L35">ROUND(J35+K35,0)</f>
        <v>0.0</v>
      </c>
      <c r="M35" s="103">
        <f t="array" ref="M35">J35</f>
        <v>0.0</v>
      </c>
      <c r="N35" s="101">
        <f t="array" ref="N35">ROUND(M35*$N$9,0)</f>
        <v>0.0</v>
      </c>
      <c r="O35" s="115">
        <f t="array" ref="O35">ROUND(M35+N35,0)</f>
        <v>0.0</v>
      </c>
      <c r="P35" s="117">
        <f t="array" ref="P35">ROUND(J35-M35,0)</f>
        <v>0.0</v>
      </c>
      <c r="Q35" s="118">
        <f t="array" ref="Q35">ROUND(K35-N35,0)</f>
        <v>0.0</v>
      </c>
      <c r="R35" s="115">
        <f t="array" ref="R35">ROUND(P35+Q35,0)</f>
        <v>0.0</v>
      </c>
      <c r="S35" s="106">
        <f>IF($H34="Before-2004",Q35,0)</f>
        <v>0.0</v>
      </c>
      <c r="T35" s="106">
        <f>IF(OR($F$2="No",$H34="Before-2004"),0,ROUND(Q35*0.1,0))</f>
        <v>0.0</v>
      </c>
      <c r="U35" s="107">
        <f>IF($H34="Before-2004",0,ROUND(Q35-T35,0))</f>
        <v>0.0</v>
      </c>
      <c r="V35" s="121">
        <f t="array" ref="V35">ROUND(S35+T35+U35,0)</f>
        <v>0.0</v>
      </c>
      <c r="W35" s="134">
        <f t="array" ref="W35">ROUND(R35-V35,0)</f>
        <v>0.0</v>
      </c>
      <c r="X35" s="123"/>
      <c r="Y35" s="135"/>
      <c r="Z35" s="92"/>
    </row>
    <row r="36" spans="8:8" s="71" ht="22.5" customFormat="1" customHeight="1">
      <c r="A36" s="72" t="str">
        <f>IF(C34&gt;=1,"y","n")</f>
        <v>n</v>
      </c>
      <c r="B36" s="73"/>
      <c r="C36" s="137"/>
      <c r="D36" s="94"/>
      <c r="E36" s="95"/>
      <c r="F36" s="96"/>
      <c r="G36" s="97"/>
      <c r="H36" s="98"/>
      <c r="I36" s="142" t="str">
        <f t="shared" si="9"/>
        <v>March,22</v>
      </c>
      <c r="J36" s="113">
        <f>$J34</f>
        <v>0.0</v>
      </c>
      <c r="K36" s="143">
        <f t="array" ref="K36">ROUND(J36*$K$9,0)</f>
        <v>0.0</v>
      </c>
      <c r="L36" s="144">
        <f t="array" ref="L36">ROUND(J36+K36,0)</f>
        <v>0.0</v>
      </c>
      <c r="M36" s="145">
        <f t="array" ref="M36">J36</f>
        <v>0.0</v>
      </c>
      <c r="N36" s="143">
        <f t="array" ref="N36">ROUND(M36*$N$9,0)</f>
        <v>0.0</v>
      </c>
      <c r="O36" s="144">
        <f t="array" ref="O36">ROUND(M36+N36,0)</f>
        <v>0.0</v>
      </c>
      <c r="P36" s="146">
        <f t="array" ref="P36">ROUND(J36-M36,0)</f>
        <v>0.0</v>
      </c>
      <c r="Q36" s="147">
        <f t="array" ref="Q36">ROUND(K36-N36,0)</f>
        <v>0.0</v>
      </c>
      <c r="R36" s="144">
        <f t="array" ref="R36">ROUND(P36+Q36,0)</f>
        <v>0.0</v>
      </c>
      <c r="S36" s="119">
        <f>IF($H34="Before-2004",Q36,0)</f>
        <v>0.0</v>
      </c>
      <c r="T36" s="119">
        <f>IF(OR($F$2="No",$H34="Before-2004"),0,ROUND(Q36*0.1,0))</f>
        <v>0.0</v>
      </c>
      <c r="U36" s="120">
        <f>IF($H34="Before-2004",0,ROUND(Q36-T36,0))</f>
        <v>0.0</v>
      </c>
      <c r="V36" s="148">
        <f t="array" ref="V36">ROUND(S36+T36+U36,0)</f>
        <v>0.0</v>
      </c>
      <c r="W36" s="149">
        <f t="array" ref="W36">ROUND(R36-V36,0)</f>
        <v>0.0</v>
      </c>
      <c r="X36" s="150"/>
      <c r="Y36" s="151"/>
      <c r="Z36" s="125"/>
    </row>
    <row r="37" spans="8:8" s="71" ht="22.5" customFormat="1" customHeight="1">
      <c r="A37" s="72" t="str">
        <f>IF(C37&gt;=1,"y","n")</f>
        <v>n</v>
      </c>
      <c r="B37" s="73"/>
      <c r="C37" s="74">
        <f>IF(D37&gt;0,C34+1,0)</f>
        <v>0.0</v>
      </c>
      <c r="D37" s="75"/>
      <c r="E37" s="76"/>
      <c r="F37" s="77"/>
      <c r="G37" s="78"/>
      <c r="H37" s="79"/>
      <c r="I37" s="80" t="str">
        <f t="shared" si="9"/>
        <v>Jan,22</v>
      </c>
      <c r="J37" s="126"/>
      <c r="K37" s="82">
        <f t="array" ref="K37">ROUND(J37*$K$9,0)</f>
        <v>0.0</v>
      </c>
      <c r="L37" s="127">
        <f t="array" ref="L37">ROUND(J37+K37,0)</f>
        <v>0.0</v>
      </c>
      <c r="M37" s="128">
        <f t="array" ref="M37">J37</f>
        <v>0.0</v>
      </c>
      <c r="N37" s="82">
        <f t="array" ref="N37">ROUND(M37*$N$9,0)</f>
        <v>0.0</v>
      </c>
      <c r="O37" s="127">
        <f t="array" ref="O37">ROUND(M37+N37,0)</f>
        <v>0.0</v>
      </c>
      <c r="P37" s="129">
        <f t="array" ref="P37">ROUND(J37-M37,0)</f>
        <v>0.0</v>
      </c>
      <c r="Q37" s="130">
        <f t="array" ref="Q37">ROUND(K37-N37,0)</f>
        <v>0.0</v>
      </c>
      <c r="R37" s="127">
        <f t="array" ref="R37">ROUND(P37+Q37,0)</f>
        <v>0.0</v>
      </c>
      <c r="S37" s="87">
        <f>IF($H37="Before-2004",Q37,0)</f>
        <v>0.0</v>
      </c>
      <c r="T37" s="87">
        <f>IF(OR($F$2="No",$H37="Before-2004"),0,ROUND(Q37*0.1,0))</f>
        <v>0.0</v>
      </c>
      <c r="U37" s="88">
        <f>IF($H37="Before-2004",0,ROUND(Q37-T37,0))</f>
        <v>0.0</v>
      </c>
      <c r="V37" s="131">
        <f t="array" ref="V37">ROUND(S37+T37+U37,0)</f>
        <v>0.0</v>
      </c>
      <c r="W37" s="89">
        <f t="array" ref="W37">ROUND(R37-V37,0)</f>
        <v>0.0</v>
      </c>
      <c r="X37" s="132"/>
      <c r="Y37" s="91"/>
      <c r="Z37" s="125"/>
    </row>
    <row r="38" spans="8:8" s="71" ht="22.5" customFormat="1" customHeight="1">
      <c r="A38" s="72" t="str">
        <f>IF(C37&gt;=1,"y","n")</f>
        <v>n</v>
      </c>
      <c r="B38" s="73"/>
      <c r="C38" s="93"/>
      <c r="D38" s="94"/>
      <c r="E38" s="95"/>
      <c r="F38" s="96"/>
      <c r="G38" s="97"/>
      <c r="H38" s="98"/>
      <c r="I38" s="99" t="str">
        <f t="shared" si="9"/>
        <v>Feb,22</v>
      </c>
      <c r="J38" s="133">
        <f>$J37</f>
        <v>0.0</v>
      </c>
      <c r="K38" s="101">
        <f t="array" ref="K38">ROUND(J38*$K$9,0)</f>
        <v>0.0</v>
      </c>
      <c r="L38" s="115">
        <f t="array" ref="L38">ROUND(J38+K38,0)</f>
        <v>0.0</v>
      </c>
      <c r="M38" s="103">
        <f t="array" ref="M38">J38</f>
        <v>0.0</v>
      </c>
      <c r="N38" s="101">
        <f t="array" ref="N38">ROUND(M38*$N$9,0)</f>
        <v>0.0</v>
      </c>
      <c r="O38" s="115">
        <f t="array" ref="O38">ROUND(M38+N38,0)</f>
        <v>0.0</v>
      </c>
      <c r="P38" s="117">
        <f t="array" ref="P38">ROUND(J38-M38,0)</f>
        <v>0.0</v>
      </c>
      <c r="Q38" s="118">
        <f t="array" ref="Q38">ROUND(K38-N38,0)</f>
        <v>0.0</v>
      </c>
      <c r="R38" s="115">
        <f t="array" ref="R38">ROUND(P38+Q38,0)</f>
        <v>0.0</v>
      </c>
      <c r="S38" s="106">
        <f>IF($H37="Before-2004",Q38,0)</f>
        <v>0.0</v>
      </c>
      <c r="T38" s="106">
        <f>IF(OR($F$2="No",$H37="Before-2004"),0,ROUND(Q38*0.1,0))</f>
        <v>0.0</v>
      </c>
      <c r="U38" s="107">
        <f>IF($H37="Before-2004",0,ROUND(Q38-T38,0))</f>
        <v>0.0</v>
      </c>
      <c r="V38" s="121">
        <f t="array" ref="V38">ROUND(S38+T38+U38,0)</f>
        <v>0.0</v>
      </c>
      <c r="W38" s="134">
        <f t="array" ref="W38">ROUND(R38-V38,0)</f>
        <v>0.0</v>
      </c>
      <c r="X38" s="123"/>
      <c r="Y38" s="135"/>
      <c r="Z38" s="125"/>
      <c r="HC38" s="136"/>
    </row>
    <row r="39" spans="8:8" s="71" ht="22.5" customFormat="1" customHeight="1">
      <c r="A39" s="72" t="str">
        <f>IF(C37&gt;=1,"y","n")</f>
        <v>n</v>
      </c>
      <c r="B39" s="73"/>
      <c r="C39" s="137"/>
      <c r="D39" s="138"/>
      <c r="E39" s="139"/>
      <c r="F39" s="140"/>
      <c r="G39" s="141"/>
      <c r="H39" s="98"/>
      <c r="I39" s="142" t="str">
        <f t="shared" si="9"/>
        <v>March,22</v>
      </c>
      <c r="J39" s="113">
        <f>$J37</f>
        <v>0.0</v>
      </c>
      <c r="K39" s="143">
        <f t="array" ref="K39">ROUND(J39*$K$9,0)</f>
        <v>0.0</v>
      </c>
      <c r="L39" s="144">
        <f t="array" ref="L39">ROUND(J39+K39,0)</f>
        <v>0.0</v>
      </c>
      <c r="M39" s="145">
        <f t="array" ref="M39">J39</f>
        <v>0.0</v>
      </c>
      <c r="N39" s="143">
        <f t="array" ref="N39">ROUND(M39*$N$9,0)</f>
        <v>0.0</v>
      </c>
      <c r="O39" s="144">
        <f t="array" ref="O39">ROUND(M39+N39,0)</f>
        <v>0.0</v>
      </c>
      <c r="P39" s="146">
        <f t="array" ref="P39">ROUND(J39-M39,0)</f>
        <v>0.0</v>
      </c>
      <c r="Q39" s="147">
        <f t="array" ref="Q39">ROUND(K39-N39,0)</f>
        <v>0.0</v>
      </c>
      <c r="R39" s="144">
        <f t="array" ref="R39">ROUND(P39+Q39,0)</f>
        <v>0.0</v>
      </c>
      <c r="S39" s="119">
        <f>IF($H37="Before-2004",Q39,0)</f>
        <v>0.0</v>
      </c>
      <c r="T39" s="119">
        <f>IF(OR($F$2="No",$H37="Before-2004"),0,ROUND(Q39*0.1,0))</f>
        <v>0.0</v>
      </c>
      <c r="U39" s="120">
        <f>IF($H37="Before-2004",0,ROUND(Q39-T39,0))</f>
        <v>0.0</v>
      </c>
      <c r="V39" s="148">
        <f t="array" ref="V39">ROUND(S39+T39+U39,0)</f>
        <v>0.0</v>
      </c>
      <c r="W39" s="149">
        <f t="array" ref="W39">ROUND(R39-V39,0)</f>
        <v>0.0</v>
      </c>
      <c r="X39" s="150"/>
      <c r="Y39" s="151"/>
      <c r="Z39" s="125"/>
    </row>
    <row r="40" spans="8:8" s="71" ht="22.5" customFormat="1" customHeight="1">
      <c r="A40" s="72" t="str">
        <f>IF(C40&gt;=1,"y","n")</f>
        <v>n</v>
      </c>
      <c r="B40" s="73"/>
      <c r="C40" s="74">
        <f>IF(D40&gt;0,C37+1,0)</f>
        <v>0.0</v>
      </c>
      <c r="D40" s="75"/>
      <c r="E40" s="76"/>
      <c r="F40" s="77"/>
      <c r="G40" s="78"/>
      <c r="H40" s="79"/>
      <c r="I40" s="80" t="str">
        <f t="shared" si="9"/>
        <v>Jan,22</v>
      </c>
      <c r="J40" s="126"/>
      <c r="K40" s="82">
        <f t="array" ref="K40">ROUND(J40*$K$9,0)</f>
        <v>0.0</v>
      </c>
      <c r="L40" s="127">
        <f t="array" ref="L40">ROUND(J40+K40,0)</f>
        <v>0.0</v>
      </c>
      <c r="M40" s="128">
        <f t="array" ref="M40">J40</f>
        <v>0.0</v>
      </c>
      <c r="N40" s="82">
        <f t="array" ref="N40">ROUND(M40*$N$9,0)</f>
        <v>0.0</v>
      </c>
      <c r="O40" s="127">
        <f t="array" ref="O40">ROUND(M40+N40,0)</f>
        <v>0.0</v>
      </c>
      <c r="P40" s="129">
        <f t="array" ref="P40">ROUND(J40-M40,0)</f>
        <v>0.0</v>
      </c>
      <c r="Q40" s="130">
        <f t="array" ref="Q40">ROUND(K40-N40,0)</f>
        <v>0.0</v>
      </c>
      <c r="R40" s="127">
        <f t="array" ref="R40">ROUND(P40+Q40,0)</f>
        <v>0.0</v>
      </c>
      <c r="S40" s="87">
        <f>IF($H40="Before-2004",Q40,0)</f>
        <v>0.0</v>
      </c>
      <c r="T40" s="87">
        <f>IF(OR($F$2="No",$H40="Before-2004"),0,ROUND(Q40*0.1,0))</f>
        <v>0.0</v>
      </c>
      <c r="U40" s="88">
        <f>IF($H40="Before-2004",0,ROUND(Q40-T40,0))</f>
        <v>0.0</v>
      </c>
      <c r="V40" s="131">
        <f t="array" ref="V40">ROUND(S40+T40+U40,0)</f>
        <v>0.0</v>
      </c>
      <c r="W40" s="89">
        <f t="array" ref="W40">ROUND(R40-V40,0)</f>
        <v>0.0</v>
      </c>
      <c r="X40" s="132"/>
      <c r="Y40" s="91"/>
      <c r="Z40" s="125"/>
    </row>
    <row r="41" spans="8:8" s="71" ht="22.5" customFormat="1" customHeight="1">
      <c r="A41" s="72" t="str">
        <f>IF(C40&gt;=1,"y","n")</f>
        <v>n</v>
      </c>
      <c r="B41" s="73"/>
      <c r="C41" s="93"/>
      <c r="D41" s="94"/>
      <c r="E41" s="95"/>
      <c r="F41" s="96"/>
      <c r="G41" s="97"/>
      <c r="H41" s="98"/>
      <c r="I41" s="99" t="str">
        <f t="shared" si="9"/>
        <v>Feb,22</v>
      </c>
      <c r="J41" s="133">
        <f>$J40</f>
        <v>0.0</v>
      </c>
      <c r="K41" s="101">
        <f t="array" ref="K41">ROUND(J41*$K$9,0)</f>
        <v>0.0</v>
      </c>
      <c r="L41" s="115">
        <f t="array" ref="L41">ROUND(J41+K41,0)</f>
        <v>0.0</v>
      </c>
      <c r="M41" s="103">
        <f t="array" ref="M41">J41</f>
        <v>0.0</v>
      </c>
      <c r="N41" s="101">
        <f t="array" ref="N41">ROUND(M41*$N$9,0)</f>
        <v>0.0</v>
      </c>
      <c r="O41" s="115">
        <f t="array" ref="O41">ROUND(M41+N41,0)</f>
        <v>0.0</v>
      </c>
      <c r="P41" s="117">
        <f t="array" ref="P41">ROUND(J41-M41,0)</f>
        <v>0.0</v>
      </c>
      <c r="Q41" s="118">
        <f t="array" ref="Q41">ROUND(K41-N41,0)</f>
        <v>0.0</v>
      </c>
      <c r="R41" s="115">
        <f t="array" ref="R41">ROUND(P41+Q41,0)</f>
        <v>0.0</v>
      </c>
      <c r="S41" s="106">
        <f>IF($H40="Before-2004",Q41,0)</f>
        <v>0.0</v>
      </c>
      <c r="T41" s="106">
        <f>IF(OR($F$2="No",$H40="Before-2004"),0,ROUND(Q41*0.1,0))</f>
        <v>0.0</v>
      </c>
      <c r="U41" s="107">
        <f>IF($H40="Before-2004",0,ROUND(Q41-T41,0))</f>
        <v>0.0</v>
      </c>
      <c r="V41" s="121">
        <f t="array" ref="V41">ROUND(S41+T41+U41,0)</f>
        <v>0.0</v>
      </c>
      <c r="W41" s="134">
        <f t="array" ref="W41">ROUND(R41-V41,0)</f>
        <v>0.0</v>
      </c>
      <c r="X41" s="123"/>
      <c r="Y41" s="135"/>
      <c r="Z41" s="125"/>
    </row>
    <row r="42" spans="8:8" s="71" ht="22.5" customFormat="1" customHeight="1">
      <c r="A42" s="72" t="str">
        <f>IF(C40&gt;=1,"y","n")</f>
        <v>n</v>
      </c>
      <c r="B42" s="73"/>
      <c r="C42" s="137"/>
      <c r="D42" s="138"/>
      <c r="E42" s="139"/>
      <c r="F42" s="140"/>
      <c r="G42" s="141"/>
      <c r="H42" s="98"/>
      <c r="I42" s="142" t="str">
        <f t="shared" si="9"/>
        <v>March,22</v>
      </c>
      <c r="J42" s="113">
        <f>$J40</f>
        <v>0.0</v>
      </c>
      <c r="K42" s="143">
        <f t="array" ref="K42">ROUND(J42*$K$9,0)</f>
        <v>0.0</v>
      </c>
      <c r="L42" s="144">
        <f t="array" ref="L42">ROUND(J42+K42,0)</f>
        <v>0.0</v>
      </c>
      <c r="M42" s="145">
        <f t="array" ref="M42">J42</f>
        <v>0.0</v>
      </c>
      <c r="N42" s="143">
        <f t="array" ref="N42">ROUND(M42*$N$9,0)</f>
        <v>0.0</v>
      </c>
      <c r="O42" s="144">
        <f t="array" ref="O42">ROUND(M42+N42,0)</f>
        <v>0.0</v>
      </c>
      <c r="P42" s="146">
        <f t="array" ref="P42">ROUND(J42-M42,0)</f>
        <v>0.0</v>
      </c>
      <c r="Q42" s="147">
        <f t="array" ref="Q42">ROUND(K42-N42,0)</f>
        <v>0.0</v>
      </c>
      <c r="R42" s="144">
        <f t="array" ref="R42">ROUND(P42+Q42,0)</f>
        <v>0.0</v>
      </c>
      <c r="S42" s="119">
        <f>IF($H40="Before-2004",Q42,0)</f>
        <v>0.0</v>
      </c>
      <c r="T42" s="119">
        <f>IF(OR($F$2="No",$H40="Before-2004"),0,ROUND(Q42*0.1,0))</f>
        <v>0.0</v>
      </c>
      <c r="U42" s="120">
        <f>IF($H40="Before-2004",0,ROUND(Q42-T42,0))</f>
        <v>0.0</v>
      </c>
      <c r="V42" s="148">
        <f t="array" ref="V42">ROUND(S42+T42+U42,0)</f>
        <v>0.0</v>
      </c>
      <c r="W42" s="149">
        <f t="array" ref="W42">ROUND(R42-V42,0)</f>
        <v>0.0</v>
      </c>
      <c r="X42" s="150"/>
      <c r="Y42" s="151"/>
      <c r="Z42" s="125"/>
    </row>
    <row r="43" spans="8:8" s="71" ht="22.5" customFormat="1" customHeight="1">
      <c r="A43" s="72" t="str">
        <f>IF(C43&gt;=1,"y","n")</f>
        <v>n</v>
      </c>
      <c r="B43" s="73"/>
      <c r="C43" s="74">
        <f>IF(D43&gt;0,C40+1,0)</f>
        <v>0.0</v>
      </c>
      <c r="D43" s="75"/>
      <c r="E43" s="76"/>
      <c r="F43" s="77"/>
      <c r="G43" s="78"/>
      <c r="H43" s="79"/>
      <c r="I43" s="80" t="str">
        <f t="shared" si="9"/>
        <v>Jan,22</v>
      </c>
      <c r="J43" s="126"/>
      <c r="K43" s="82">
        <f t="array" ref="K43">ROUND(J43*$K$9,0)</f>
        <v>0.0</v>
      </c>
      <c r="L43" s="127">
        <f t="array" ref="L43">ROUND(J43+K43,0)</f>
        <v>0.0</v>
      </c>
      <c r="M43" s="128">
        <f t="array" ref="M43">J43</f>
        <v>0.0</v>
      </c>
      <c r="N43" s="82">
        <f t="array" ref="N43">ROUND(M43*$N$9,0)</f>
        <v>0.0</v>
      </c>
      <c r="O43" s="127">
        <f t="array" ref="O43">ROUND(M43+N43,0)</f>
        <v>0.0</v>
      </c>
      <c r="P43" s="129">
        <f t="array" ref="P43">ROUND(J43-M43,0)</f>
        <v>0.0</v>
      </c>
      <c r="Q43" s="130">
        <f t="array" ref="Q43">ROUND(K43-N43,0)</f>
        <v>0.0</v>
      </c>
      <c r="R43" s="127">
        <f t="array" ref="R43">ROUND(P43+Q43,0)</f>
        <v>0.0</v>
      </c>
      <c r="S43" s="87">
        <f>IF($H43="Before-2004",Q43,0)</f>
        <v>0.0</v>
      </c>
      <c r="T43" s="87">
        <f>IF(OR($F$2="No",$H43="Before-2004"),0,ROUND(Q43*0.1,0))</f>
        <v>0.0</v>
      </c>
      <c r="U43" s="88">
        <f>IF($H43="Before-2004",0,ROUND(Q43-T43,0))</f>
        <v>0.0</v>
      </c>
      <c r="V43" s="131">
        <f t="array" ref="V43">ROUND(S43+T43+U43,0)</f>
        <v>0.0</v>
      </c>
      <c r="W43" s="89">
        <f t="array" ref="W43">ROUND(R43-V43,0)</f>
        <v>0.0</v>
      </c>
      <c r="X43" s="132"/>
      <c r="Y43" s="91"/>
      <c r="Z43" s="125"/>
    </row>
    <row r="44" spans="8:8" s="71" ht="22.5" customFormat="1" customHeight="1">
      <c r="A44" s="72" t="str">
        <f>IF(C43&gt;=1,"y","n")</f>
        <v>n</v>
      </c>
      <c r="B44" s="73"/>
      <c r="C44" s="93"/>
      <c r="D44" s="94"/>
      <c r="E44" s="95"/>
      <c r="F44" s="96"/>
      <c r="G44" s="97"/>
      <c r="H44" s="98"/>
      <c r="I44" s="99" t="str">
        <f t="shared" si="9"/>
        <v>Feb,22</v>
      </c>
      <c r="J44" s="133">
        <f>$J43</f>
        <v>0.0</v>
      </c>
      <c r="K44" s="101">
        <f t="array" ref="K44">ROUND(J44*$K$9,0)</f>
        <v>0.0</v>
      </c>
      <c r="L44" s="115">
        <f t="array" ref="L44">ROUND(J44+K44,0)</f>
        <v>0.0</v>
      </c>
      <c r="M44" s="103">
        <f t="array" ref="M44">J44</f>
        <v>0.0</v>
      </c>
      <c r="N44" s="101">
        <f t="array" ref="N44">ROUND(M44*$N$9,0)</f>
        <v>0.0</v>
      </c>
      <c r="O44" s="115">
        <f t="array" ref="O44">ROUND(M44+N44,0)</f>
        <v>0.0</v>
      </c>
      <c r="P44" s="117">
        <f t="array" ref="P44">ROUND(J44-M44,0)</f>
        <v>0.0</v>
      </c>
      <c r="Q44" s="118">
        <f t="array" ref="Q44">ROUND(K44-N44,0)</f>
        <v>0.0</v>
      </c>
      <c r="R44" s="115">
        <f t="array" ref="R44">ROUND(P44+Q44,0)</f>
        <v>0.0</v>
      </c>
      <c r="S44" s="106">
        <f>IF($H43="Before-2004",Q44,0)</f>
        <v>0.0</v>
      </c>
      <c r="T44" s="106">
        <f>IF(OR($F$2="No",$H43="Before-2004"),0,ROUND(Q44*0.1,0))</f>
        <v>0.0</v>
      </c>
      <c r="U44" s="107">
        <f>IF($H43="Before-2004",0,ROUND(Q44-T44,0))</f>
        <v>0.0</v>
      </c>
      <c r="V44" s="121">
        <f t="array" ref="V44">ROUND(S44+T44+U44,0)</f>
        <v>0.0</v>
      </c>
      <c r="W44" s="134">
        <f t="array" ref="W44">ROUND(R44-V44,0)</f>
        <v>0.0</v>
      </c>
      <c r="X44" s="123"/>
      <c r="Y44" s="135"/>
      <c r="Z44" s="125"/>
    </row>
    <row r="45" spans="8:8" s="71" ht="22.5" customFormat="1" customHeight="1">
      <c r="A45" s="72" t="str">
        <f>IF(C43&gt;=1,"y","n")</f>
        <v>n</v>
      </c>
      <c r="B45" s="73"/>
      <c r="C45" s="137"/>
      <c r="D45" s="138"/>
      <c r="E45" s="139"/>
      <c r="F45" s="140"/>
      <c r="G45" s="141"/>
      <c r="H45" s="98"/>
      <c r="I45" s="142" t="str">
        <f t="shared" si="9"/>
        <v>March,22</v>
      </c>
      <c r="J45" s="113">
        <f>$J43</f>
        <v>0.0</v>
      </c>
      <c r="K45" s="143">
        <f t="array" ref="K45">ROUND(J45*$K$9,0)</f>
        <v>0.0</v>
      </c>
      <c r="L45" s="144">
        <f t="array" ref="L45">ROUND(J45+K45,0)</f>
        <v>0.0</v>
      </c>
      <c r="M45" s="145">
        <f t="array" ref="M45">J45</f>
        <v>0.0</v>
      </c>
      <c r="N45" s="143">
        <f t="array" ref="N45">ROUND(M45*$N$9,0)</f>
        <v>0.0</v>
      </c>
      <c r="O45" s="144">
        <f t="array" ref="O45">ROUND(M45+N45,0)</f>
        <v>0.0</v>
      </c>
      <c r="P45" s="146">
        <f t="array" ref="P45">ROUND(J45-M45,0)</f>
        <v>0.0</v>
      </c>
      <c r="Q45" s="147">
        <f t="array" ref="Q45">ROUND(K45-N45,0)</f>
        <v>0.0</v>
      </c>
      <c r="R45" s="144">
        <f t="array" ref="R45">ROUND(P45+Q45,0)</f>
        <v>0.0</v>
      </c>
      <c r="S45" s="119">
        <f>IF($H43="Before-2004",Q45,0)</f>
        <v>0.0</v>
      </c>
      <c r="T45" s="119">
        <f>IF(OR($F$2="No",$H43="Before-2004"),0,ROUND(Q45*0.1,0))</f>
        <v>0.0</v>
      </c>
      <c r="U45" s="120">
        <f>IF($H43="Before-2004",0,ROUND(Q45-T45,0))</f>
        <v>0.0</v>
      </c>
      <c r="V45" s="148">
        <f t="array" ref="V45">ROUND(S45+T45+U45,0)</f>
        <v>0.0</v>
      </c>
      <c r="W45" s="149">
        <f t="array" ref="W45">ROUND(R45-V45,0)</f>
        <v>0.0</v>
      </c>
      <c r="X45" s="150"/>
      <c r="Y45" s="151"/>
      <c r="Z45" s="125"/>
    </row>
    <row r="46" spans="8:8" s="71" ht="22.5" customFormat="1" customHeight="1">
      <c r="A46" s="72" t="str">
        <f>IF(C46&gt;=1,"y","n")</f>
        <v>n</v>
      </c>
      <c r="B46" s="73"/>
      <c r="C46" s="74">
        <f>IF(D46&gt;0,C43+1,0)</f>
        <v>0.0</v>
      </c>
      <c r="D46" s="75"/>
      <c r="E46" s="76"/>
      <c r="F46" s="77"/>
      <c r="G46" s="78"/>
      <c r="H46" s="79"/>
      <c r="I46" s="80" t="str">
        <f t="shared" si="9"/>
        <v>Jan,22</v>
      </c>
      <c r="J46" s="126"/>
      <c r="K46" s="82">
        <f t="array" ref="K46">ROUND(J46*$K$9,0)</f>
        <v>0.0</v>
      </c>
      <c r="L46" s="127">
        <f t="array" ref="L46">ROUND(J46+K46,0)</f>
        <v>0.0</v>
      </c>
      <c r="M46" s="128">
        <f t="array" ref="M46">J46</f>
        <v>0.0</v>
      </c>
      <c r="N46" s="82">
        <f t="array" ref="N46">ROUND(M46*$N$9,0)</f>
        <v>0.0</v>
      </c>
      <c r="O46" s="127">
        <f t="array" ref="O46">ROUND(M46+N46,0)</f>
        <v>0.0</v>
      </c>
      <c r="P46" s="129">
        <f t="array" ref="P46">ROUND(J46-M46,0)</f>
        <v>0.0</v>
      </c>
      <c r="Q46" s="130">
        <f t="array" ref="Q46">ROUND(K46-N46,0)</f>
        <v>0.0</v>
      </c>
      <c r="R46" s="127">
        <f t="array" ref="R46">ROUND(P46+Q46,0)</f>
        <v>0.0</v>
      </c>
      <c r="S46" s="87">
        <f>IF($H46="Before-2004",Q46,0)</f>
        <v>0.0</v>
      </c>
      <c r="T46" s="87">
        <f>IF(OR($F$2="No",$H46="Before-2004"),0,ROUND(Q46*0.1,0))</f>
        <v>0.0</v>
      </c>
      <c r="U46" s="88">
        <f>IF($H46="Before-2004",0,ROUND(Q46-T46,0))</f>
        <v>0.0</v>
      </c>
      <c r="V46" s="131">
        <f t="array" ref="V46">ROUND(S46+T46+U46,0)</f>
        <v>0.0</v>
      </c>
      <c r="W46" s="89">
        <f t="array" ref="W46">ROUND(R46-V46,0)</f>
        <v>0.0</v>
      </c>
      <c r="X46" s="132"/>
      <c r="Y46" s="91"/>
      <c r="Z46" s="125"/>
    </row>
    <row r="47" spans="8:8" s="71" ht="22.5" customFormat="1" customHeight="1">
      <c r="A47" s="72" t="str">
        <f>IF(C46&gt;=1,"y","n")</f>
        <v>n</v>
      </c>
      <c r="B47" s="73"/>
      <c r="C47" s="93"/>
      <c r="D47" s="94"/>
      <c r="E47" s="95"/>
      <c r="F47" s="96"/>
      <c r="G47" s="97"/>
      <c r="H47" s="98"/>
      <c r="I47" s="99" t="str">
        <f t="shared" si="9"/>
        <v>Feb,22</v>
      </c>
      <c r="J47" s="133">
        <f>$J46</f>
        <v>0.0</v>
      </c>
      <c r="K47" s="101">
        <f t="array" ref="K47">ROUND(J47*$K$9,0)</f>
        <v>0.0</v>
      </c>
      <c r="L47" s="115">
        <f t="array" ref="L47">ROUND(J47+K47,0)</f>
        <v>0.0</v>
      </c>
      <c r="M47" s="103">
        <f t="array" ref="M47">J47</f>
        <v>0.0</v>
      </c>
      <c r="N47" s="101">
        <f t="array" ref="N47">ROUND(M47*$N$9,0)</f>
        <v>0.0</v>
      </c>
      <c r="O47" s="115">
        <f t="array" ref="O47">ROUND(M47+N47,0)</f>
        <v>0.0</v>
      </c>
      <c r="P47" s="117">
        <f t="array" ref="P47">ROUND(J47-M47,0)</f>
        <v>0.0</v>
      </c>
      <c r="Q47" s="118">
        <f t="array" ref="Q47">ROUND(K47-N47,0)</f>
        <v>0.0</v>
      </c>
      <c r="R47" s="115">
        <f t="array" ref="R47">ROUND(P47+Q47,0)</f>
        <v>0.0</v>
      </c>
      <c r="S47" s="106">
        <f>IF($H46="Before-2004",Q47,0)</f>
        <v>0.0</v>
      </c>
      <c r="T47" s="106">
        <f>IF(OR($F$2="No",$H46="Before-2004"),0,ROUND(Q47*0.1,0))</f>
        <v>0.0</v>
      </c>
      <c r="U47" s="107">
        <f>IF($H46="Before-2004",0,ROUND(Q47-T47,0))</f>
        <v>0.0</v>
      </c>
      <c r="V47" s="121">
        <f t="array" ref="V47">ROUND(S47+T47+U47,0)</f>
        <v>0.0</v>
      </c>
      <c r="W47" s="134">
        <f t="array" ref="W47">ROUND(R47-V47,0)</f>
        <v>0.0</v>
      </c>
      <c r="X47" s="123"/>
      <c r="Y47" s="135"/>
      <c r="Z47" s="125"/>
    </row>
    <row r="48" spans="8:8" s="71" ht="22.5" customFormat="1" customHeight="1">
      <c r="A48" s="72" t="str">
        <f>IF(C46&gt;=1,"y","n")</f>
        <v>n</v>
      </c>
      <c r="B48" s="73"/>
      <c r="C48" s="137"/>
      <c r="D48" s="138"/>
      <c r="E48" s="139"/>
      <c r="F48" s="140"/>
      <c r="G48" s="141"/>
      <c r="H48" s="98"/>
      <c r="I48" s="142" t="str">
        <f t="shared" si="9"/>
        <v>March,22</v>
      </c>
      <c r="J48" s="113">
        <f>$J46</f>
        <v>0.0</v>
      </c>
      <c r="K48" s="143">
        <f t="array" ref="K48">ROUND(J48*$K$9,0)</f>
        <v>0.0</v>
      </c>
      <c r="L48" s="144">
        <f t="array" ref="L48">ROUND(J48+K48,0)</f>
        <v>0.0</v>
      </c>
      <c r="M48" s="145">
        <f t="array" ref="M48">J48</f>
        <v>0.0</v>
      </c>
      <c r="N48" s="143">
        <f t="array" ref="N48">ROUND(M48*$N$9,0)</f>
        <v>0.0</v>
      </c>
      <c r="O48" s="144">
        <f t="array" ref="O48">ROUND(M48+N48,0)</f>
        <v>0.0</v>
      </c>
      <c r="P48" s="146">
        <f t="array" ref="P48">ROUND(J48-M48,0)</f>
        <v>0.0</v>
      </c>
      <c r="Q48" s="147">
        <f t="array" ref="Q48">ROUND(K48-N48,0)</f>
        <v>0.0</v>
      </c>
      <c r="R48" s="144">
        <f t="array" ref="R48">ROUND(P48+Q48,0)</f>
        <v>0.0</v>
      </c>
      <c r="S48" s="119">
        <f>IF($H46="Before-2004",Q48,0)</f>
        <v>0.0</v>
      </c>
      <c r="T48" s="119">
        <f>IF(OR($F$2="No",$H46="Before-2004"),0,ROUND(Q48*0.1,0))</f>
        <v>0.0</v>
      </c>
      <c r="U48" s="120">
        <f>IF($H46="Before-2004",0,ROUND(Q48-T48,0))</f>
        <v>0.0</v>
      </c>
      <c r="V48" s="148">
        <f t="array" ref="V48">ROUND(S48+T48+U48,0)</f>
        <v>0.0</v>
      </c>
      <c r="W48" s="149">
        <f t="array" ref="W48">ROUND(R48-V48,0)</f>
        <v>0.0</v>
      </c>
      <c r="X48" s="150"/>
      <c r="Y48" s="151"/>
      <c r="Z48" s="125"/>
    </row>
    <row r="49" spans="8:8" s="71" ht="22.5" customFormat="1" customHeight="1">
      <c r="A49" s="72" t="str">
        <f>IF(C49&gt;=1,"y","n")</f>
        <v>n</v>
      </c>
      <c r="B49" s="73"/>
      <c r="C49" s="74">
        <f>IF(D49&gt;0,C46+1,0)</f>
        <v>0.0</v>
      </c>
      <c r="D49" s="75"/>
      <c r="E49" s="76"/>
      <c r="F49" s="77"/>
      <c r="G49" s="78"/>
      <c r="H49" s="79"/>
      <c r="I49" s="80" t="str">
        <f t="shared" si="9"/>
        <v>Jan,22</v>
      </c>
      <c r="J49" s="126"/>
      <c r="K49" s="82">
        <f t="array" ref="K49">ROUND(J49*$K$9,0)</f>
        <v>0.0</v>
      </c>
      <c r="L49" s="127">
        <f t="array" ref="L49">ROUND(J49+K49,0)</f>
        <v>0.0</v>
      </c>
      <c r="M49" s="128">
        <f t="array" ref="M49">J49</f>
        <v>0.0</v>
      </c>
      <c r="N49" s="82">
        <f t="array" ref="N49">ROUND(M49*$N$9,0)</f>
        <v>0.0</v>
      </c>
      <c r="O49" s="127">
        <f t="array" ref="O49">ROUND(M49+N49,0)</f>
        <v>0.0</v>
      </c>
      <c r="P49" s="129">
        <f t="array" ref="P49">ROUND(J49-M49,0)</f>
        <v>0.0</v>
      </c>
      <c r="Q49" s="130">
        <f t="array" ref="Q49">ROUND(K49-N49,0)</f>
        <v>0.0</v>
      </c>
      <c r="R49" s="127">
        <f t="array" ref="R49">ROUND(P49+Q49,0)</f>
        <v>0.0</v>
      </c>
      <c r="S49" s="87">
        <f>IF($H49="Before-2004",Q49,0)</f>
        <v>0.0</v>
      </c>
      <c r="T49" s="87">
        <f>IF(OR($F$2="No",$H49="Before-2004"),0,ROUND(Q49*0.1,0))</f>
        <v>0.0</v>
      </c>
      <c r="U49" s="88">
        <f>IF($H49="Before-2004",0,ROUND(Q49-T49,0))</f>
        <v>0.0</v>
      </c>
      <c r="V49" s="131">
        <f t="array" ref="V49">ROUND(S49+T49+U49,0)</f>
        <v>0.0</v>
      </c>
      <c r="W49" s="89">
        <f t="array" ref="W49">ROUND(R49-V49,0)</f>
        <v>0.0</v>
      </c>
      <c r="X49" s="132"/>
      <c r="Y49" s="91"/>
      <c r="Z49" s="125"/>
    </row>
    <row r="50" spans="8:8" s="71" ht="22.5" customFormat="1" customHeight="1">
      <c r="A50" s="72" t="str">
        <f>IF(C49&gt;=1,"y","n")</f>
        <v>n</v>
      </c>
      <c r="B50" s="73"/>
      <c r="C50" s="93"/>
      <c r="D50" s="94"/>
      <c r="E50" s="95"/>
      <c r="F50" s="96"/>
      <c r="G50" s="97"/>
      <c r="H50" s="98"/>
      <c r="I50" s="99" t="str">
        <f t="shared" si="9"/>
        <v>Feb,22</v>
      </c>
      <c r="J50" s="133">
        <f>$J49</f>
        <v>0.0</v>
      </c>
      <c r="K50" s="101">
        <f t="array" ref="K50">ROUND(J50*$K$9,0)</f>
        <v>0.0</v>
      </c>
      <c r="L50" s="115">
        <f t="array" ref="L50">ROUND(J50+K50,0)</f>
        <v>0.0</v>
      </c>
      <c r="M50" s="103">
        <f t="array" ref="M50">J50</f>
        <v>0.0</v>
      </c>
      <c r="N50" s="101">
        <f t="array" ref="N50">ROUND(M50*$N$9,0)</f>
        <v>0.0</v>
      </c>
      <c r="O50" s="115">
        <f t="array" ref="O50">ROUND(M50+N50,0)</f>
        <v>0.0</v>
      </c>
      <c r="P50" s="117">
        <f t="array" ref="P50">ROUND(J50-M50,0)</f>
        <v>0.0</v>
      </c>
      <c r="Q50" s="118">
        <f t="array" ref="Q50">ROUND(K50-N50,0)</f>
        <v>0.0</v>
      </c>
      <c r="R50" s="115">
        <f t="array" ref="R50">ROUND(P50+Q50,0)</f>
        <v>0.0</v>
      </c>
      <c r="S50" s="106">
        <f>IF($H49="Before-2004",Q50,0)</f>
        <v>0.0</v>
      </c>
      <c r="T50" s="106">
        <f>IF(OR($F$2="No",$H49="Before-2004"),0,ROUND(Q50*0.1,0))</f>
        <v>0.0</v>
      </c>
      <c r="U50" s="107">
        <f>IF($H49="Before-2004",0,ROUND(Q50-T50,0))</f>
        <v>0.0</v>
      </c>
      <c r="V50" s="121">
        <f t="array" ref="V50">ROUND(S50+T50+U50,0)</f>
        <v>0.0</v>
      </c>
      <c r="W50" s="134">
        <f t="array" ref="W50">ROUND(R50-V50,0)</f>
        <v>0.0</v>
      </c>
      <c r="X50" s="123"/>
      <c r="Y50" s="135"/>
      <c r="Z50" s="125"/>
    </row>
    <row r="51" spans="8:8" s="71" ht="22.5" customFormat="1" customHeight="1">
      <c r="A51" s="72" t="str">
        <f>IF(C49&gt;=1,"y","n")</f>
        <v>n</v>
      </c>
      <c r="B51" s="73"/>
      <c r="C51" s="137"/>
      <c r="D51" s="138"/>
      <c r="E51" s="139"/>
      <c r="F51" s="140"/>
      <c r="G51" s="141"/>
      <c r="H51" s="98"/>
      <c r="I51" s="142" t="str">
        <f t="shared" si="9"/>
        <v>March,22</v>
      </c>
      <c r="J51" s="113">
        <f>$J49</f>
        <v>0.0</v>
      </c>
      <c r="K51" s="143">
        <f t="array" ref="K51">ROUND(J51*$K$9,0)</f>
        <v>0.0</v>
      </c>
      <c r="L51" s="144">
        <f t="array" ref="L51">ROUND(J51+K51,0)</f>
        <v>0.0</v>
      </c>
      <c r="M51" s="145">
        <f t="array" ref="M51">J51</f>
        <v>0.0</v>
      </c>
      <c r="N51" s="143">
        <f t="array" ref="N51">ROUND(M51*$N$9,0)</f>
        <v>0.0</v>
      </c>
      <c r="O51" s="144">
        <f t="array" ref="O51">ROUND(M51+N51,0)</f>
        <v>0.0</v>
      </c>
      <c r="P51" s="146">
        <f t="array" ref="P51">ROUND(J51-M51,0)</f>
        <v>0.0</v>
      </c>
      <c r="Q51" s="147">
        <f t="array" ref="Q51">ROUND(K51-N51,0)</f>
        <v>0.0</v>
      </c>
      <c r="R51" s="144">
        <f t="array" ref="R51">ROUND(P51+Q51,0)</f>
        <v>0.0</v>
      </c>
      <c r="S51" s="119">
        <f>IF($H49="Before-2004",Q51,0)</f>
        <v>0.0</v>
      </c>
      <c r="T51" s="119">
        <f>IF(OR($F$2="No",$H49="Before-2004"),0,ROUND(Q51*0.1,0))</f>
        <v>0.0</v>
      </c>
      <c r="U51" s="120">
        <f>IF($H49="Before-2004",0,ROUND(Q51-T51,0))</f>
        <v>0.0</v>
      </c>
      <c r="V51" s="148">
        <f t="array" ref="V51">ROUND(S51+T51+U51,0)</f>
        <v>0.0</v>
      </c>
      <c r="W51" s="149">
        <f t="array" ref="W51">ROUND(R51-V51,0)</f>
        <v>0.0</v>
      </c>
      <c r="X51" s="150"/>
      <c r="Y51" s="151"/>
      <c r="Z51" s="125"/>
    </row>
    <row r="52" spans="8:8" s="71" ht="22.5" customFormat="1" customHeight="1">
      <c r="A52" s="72" t="str">
        <f>IF(C52&gt;=1,"y","n")</f>
        <v>n</v>
      </c>
      <c r="B52" s="73"/>
      <c r="C52" s="74">
        <f>IF(D52&gt;0,C49+1,0)</f>
        <v>0.0</v>
      </c>
      <c r="D52" s="75"/>
      <c r="E52" s="76"/>
      <c r="F52" s="77"/>
      <c r="G52" s="78"/>
      <c r="H52" s="79"/>
      <c r="I52" s="80" t="str">
        <f t="shared" si="9"/>
        <v>Jan,22</v>
      </c>
      <c r="J52" s="126"/>
      <c r="K52" s="82">
        <f t="array" ref="K52">ROUND(J52*$K$9,0)</f>
        <v>0.0</v>
      </c>
      <c r="L52" s="127">
        <f t="array" ref="L52">ROUND(J52+K52,0)</f>
        <v>0.0</v>
      </c>
      <c r="M52" s="128">
        <f t="array" ref="M52">J52</f>
        <v>0.0</v>
      </c>
      <c r="N52" s="82">
        <f t="array" ref="N52">ROUND(M52*$N$9,0)</f>
        <v>0.0</v>
      </c>
      <c r="O52" s="127">
        <f t="array" ref="O52">ROUND(M52+N52,0)</f>
        <v>0.0</v>
      </c>
      <c r="P52" s="129">
        <f t="array" ref="P52">ROUND(J52-M52,0)</f>
        <v>0.0</v>
      </c>
      <c r="Q52" s="130">
        <f t="array" ref="Q52">ROUND(K52-N52,0)</f>
        <v>0.0</v>
      </c>
      <c r="R52" s="127">
        <f t="array" ref="R52">ROUND(P52+Q52,0)</f>
        <v>0.0</v>
      </c>
      <c r="S52" s="87">
        <f>IF($H52="Before-2004",Q52,0)</f>
        <v>0.0</v>
      </c>
      <c r="T52" s="87">
        <f>IF(OR($F$2="No",$H52="Before-2004"),0,ROUND(Q52*0.1,0))</f>
        <v>0.0</v>
      </c>
      <c r="U52" s="88">
        <f>IF($H52="Before-2004",0,ROUND(Q52-T52,0))</f>
        <v>0.0</v>
      </c>
      <c r="V52" s="131">
        <f t="array" ref="V52">ROUND(S52+T52+U52,0)</f>
        <v>0.0</v>
      </c>
      <c r="W52" s="89">
        <f t="array" ref="W52">ROUND(R52-V52,0)</f>
        <v>0.0</v>
      </c>
      <c r="X52" s="132"/>
      <c r="Y52" s="91"/>
      <c r="Z52" s="125"/>
    </row>
    <row r="53" spans="8:8" s="71" ht="22.5" customFormat="1" customHeight="1">
      <c r="A53" s="72" t="str">
        <f>IF(C52&gt;=1,"y","n")</f>
        <v>n</v>
      </c>
      <c r="B53" s="73"/>
      <c r="C53" s="93"/>
      <c r="D53" s="94"/>
      <c r="E53" s="95"/>
      <c r="F53" s="96"/>
      <c r="G53" s="97"/>
      <c r="H53" s="98"/>
      <c r="I53" s="99" t="str">
        <f t="shared" si="9"/>
        <v>Feb,22</v>
      </c>
      <c r="J53" s="133">
        <f>$J52</f>
        <v>0.0</v>
      </c>
      <c r="K53" s="101">
        <f t="array" ref="K53">ROUND(J53*$K$9,0)</f>
        <v>0.0</v>
      </c>
      <c r="L53" s="115">
        <f t="array" ref="L53">ROUND(J53+K53,0)</f>
        <v>0.0</v>
      </c>
      <c r="M53" s="103">
        <f t="array" ref="M53">J53</f>
        <v>0.0</v>
      </c>
      <c r="N53" s="101">
        <f t="array" ref="N53">ROUND(M53*$N$9,0)</f>
        <v>0.0</v>
      </c>
      <c r="O53" s="115">
        <f t="array" ref="O53">ROUND(M53+N53,0)</f>
        <v>0.0</v>
      </c>
      <c r="P53" s="117">
        <f t="array" ref="P53">ROUND(J53-M53,0)</f>
        <v>0.0</v>
      </c>
      <c r="Q53" s="118">
        <f t="array" ref="Q53">ROUND(K53-N53,0)</f>
        <v>0.0</v>
      </c>
      <c r="R53" s="115">
        <f t="array" ref="R53">ROUND(P53+Q53,0)</f>
        <v>0.0</v>
      </c>
      <c r="S53" s="106">
        <f>IF($H52="Before-2004",Q53,0)</f>
        <v>0.0</v>
      </c>
      <c r="T53" s="106">
        <f>IF(OR($F$2="No",$H52="Before-2004"),0,ROUND(Q53*0.1,0))</f>
        <v>0.0</v>
      </c>
      <c r="U53" s="107">
        <f>IF($H52="Before-2004",0,ROUND(Q53-T53,0))</f>
        <v>0.0</v>
      </c>
      <c r="V53" s="121">
        <f t="array" ref="V53">ROUND(S53+T53+U53,0)</f>
        <v>0.0</v>
      </c>
      <c r="W53" s="134">
        <f t="array" ref="W53">ROUND(R53-V53,0)</f>
        <v>0.0</v>
      </c>
      <c r="X53" s="123"/>
      <c r="Y53" s="135"/>
      <c r="Z53" s="125"/>
    </row>
    <row r="54" spans="8:8" s="71" ht="22.5" customFormat="1" customHeight="1">
      <c r="A54" s="72" t="str">
        <f>IF(C52&gt;=1,"y","n")</f>
        <v>n</v>
      </c>
      <c r="B54" s="73"/>
      <c r="C54" s="137"/>
      <c r="D54" s="138"/>
      <c r="E54" s="139"/>
      <c r="F54" s="140"/>
      <c r="G54" s="141"/>
      <c r="H54" s="98"/>
      <c r="I54" s="142" t="str">
        <f t="shared" si="9"/>
        <v>March,22</v>
      </c>
      <c r="J54" s="113">
        <f>$J52</f>
        <v>0.0</v>
      </c>
      <c r="K54" s="143">
        <f t="array" ref="K54">ROUND(J54*$K$9,0)</f>
        <v>0.0</v>
      </c>
      <c r="L54" s="144">
        <f t="array" ref="L54">ROUND(J54+K54,0)</f>
        <v>0.0</v>
      </c>
      <c r="M54" s="145">
        <f t="array" ref="M54">J54</f>
        <v>0.0</v>
      </c>
      <c r="N54" s="143">
        <f t="array" ref="N54">ROUND(M54*$N$9,0)</f>
        <v>0.0</v>
      </c>
      <c r="O54" s="144">
        <f t="array" ref="O54">ROUND(M54+N54,0)</f>
        <v>0.0</v>
      </c>
      <c r="P54" s="146">
        <f t="array" ref="P54">ROUND(J54-M54,0)</f>
        <v>0.0</v>
      </c>
      <c r="Q54" s="147">
        <f t="array" ref="Q54">ROUND(K54-N54,0)</f>
        <v>0.0</v>
      </c>
      <c r="R54" s="144">
        <f t="array" ref="R54">ROUND(P54+Q54,0)</f>
        <v>0.0</v>
      </c>
      <c r="S54" s="119">
        <f>IF($H52="Before-2004",Q54,0)</f>
        <v>0.0</v>
      </c>
      <c r="T54" s="119">
        <f>IF(OR($F$2="No",$H52="Before-2004"),0,ROUND(Q54*0.1,0))</f>
        <v>0.0</v>
      </c>
      <c r="U54" s="120">
        <f>IF($H52="Before-2004",0,ROUND(Q54-T54,0))</f>
        <v>0.0</v>
      </c>
      <c r="V54" s="148">
        <f t="array" ref="V54">ROUND(S54+T54+U54,0)</f>
        <v>0.0</v>
      </c>
      <c r="W54" s="149">
        <f t="array" ref="W54">ROUND(R54-V54,0)</f>
        <v>0.0</v>
      </c>
      <c r="X54" s="150"/>
      <c r="Y54" s="151"/>
      <c r="Z54" s="125"/>
    </row>
    <row r="55" spans="8:8" s="71" ht="22.5" customFormat="1" customHeight="1">
      <c r="A55" s="72" t="str">
        <f>IF(C55&gt;=1,"y","n")</f>
        <v>n</v>
      </c>
      <c r="B55" s="73"/>
      <c r="C55" s="74">
        <f>IF(D55&gt;0,C52+1,0)</f>
        <v>0.0</v>
      </c>
      <c r="D55" s="75"/>
      <c r="E55" s="76"/>
      <c r="F55" s="77"/>
      <c r="G55" s="78"/>
      <c r="H55" s="79"/>
      <c r="I55" s="80" t="str">
        <f t="shared" si="9"/>
        <v>Jan,22</v>
      </c>
      <c r="J55" s="126"/>
      <c r="K55" s="82">
        <f t="array" ref="K55">ROUND(J55*$K$9,0)</f>
        <v>0.0</v>
      </c>
      <c r="L55" s="127">
        <f t="array" ref="L55">ROUND(J55+K55,0)</f>
        <v>0.0</v>
      </c>
      <c r="M55" s="128">
        <f t="array" ref="M55">J55</f>
        <v>0.0</v>
      </c>
      <c r="N55" s="82">
        <f t="array" ref="N55">ROUND(M55*$N$9,0)</f>
        <v>0.0</v>
      </c>
      <c r="O55" s="127">
        <f t="array" ref="O55">ROUND(M55+N55,0)</f>
        <v>0.0</v>
      </c>
      <c r="P55" s="129">
        <f t="array" ref="P55">ROUND(J55-M55,0)</f>
        <v>0.0</v>
      </c>
      <c r="Q55" s="130">
        <f t="array" ref="Q55">ROUND(K55-N55,0)</f>
        <v>0.0</v>
      </c>
      <c r="R55" s="127">
        <f t="array" ref="R55">ROUND(P55+Q55,0)</f>
        <v>0.0</v>
      </c>
      <c r="S55" s="87">
        <f>IF($H55="Before-2004",Q55,0)</f>
        <v>0.0</v>
      </c>
      <c r="T55" s="87">
        <f>IF(OR($F$2="No",$H55="Before-2004"),0,ROUND(Q55*0.1,0))</f>
        <v>0.0</v>
      </c>
      <c r="U55" s="88">
        <f>IF($H55="Before-2004",0,ROUND(Q55-T55,0))</f>
        <v>0.0</v>
      </c>
      <c r="V55" s="131">
        <f t="array" ref="V55">ROUND(S55+T55+U55,0)</f>
        <v>0.0</v>
      </c>
      <c r="W55" s="89">
        <f t="array" ref="W55">ROUND(R55-V55,0)</f>
        <v>0.0</v>
      </c>
      <c r="X55" s="132"/>
      <c r="Y55" s="91"/>
      <c r="Z55" s="125"/>
    </row>
    <row r="56" spans="8:8" s="71" ht="22.5" customFormat="1" customHeight="1">
      <c r="A56" s="72" t="str">
        <f>IF(C55&gt;=1,"y","n")</f>
        <v>n</v>
      </c>
      <c r="B56" s="73"/>
      <c r="C56" s="93"/>
      <c r="D56" s="94"/>
      <c r="E56" s="95"/>
      <c r="F56" s="96"/>
      <c r="G56" s="97"/>
      <c r="H56" s="98"/>
      <c r="I56" s="99" t="str">
        <f t="shared" si="9"/>
        <v>Feb,22</v>
      </c>
      <c r="J56" s="133">
        <f>$J55</f>
        <v>0.0</v>
      </c>
      <c r="K56" s="101">
        <f t="array" ref="K56">ROUND(J56*$K$9,0)</f>
        <v>0.0</v>
      </c>
      <c r="L56" s="115">
        <f t="array" ref="L56">ROUND(J56+K56,0)</f>
        <v>0.0</v>
      </c>
      <c r="M56" s="103">
        <f t="array" ref="M56">J56</f>
        <v>0.0</v>
      </c>
      <c r="N56" s="101">
        <f t="array" ref="N56">ROUND(M56*$N$9,0)</f>
        <v>0.0</v>
      </c>
      <c r="O56" s="115">
        <f t="array" ref="O56">ROUND(M56+N56,0)</f>
        <v>0.0</v>
      </c>
      <c r="P56" s="117">
        <f t="array" ref="P56">ROUND(J56-M56,0)</f>
        <v>0.0</v>
      </c>
      <c r="Q56" s="118">
        <f t="array" ref="Q56">ROUND(K56-N56,0)</f>
        <v>0.0</v>
      </c>
      <c r="R56" s="115">
        <f t="array" ref="R56">ROUND(P56+Q56,0)</f>
        <v>0.0</v>
      </c>
      <c r="S56" s="106">
        <f>IF($H55="Before-2004",Q56,0)</f>
        <v>0.0</v>
      </c>
      <c r="T56" s="106">
        <f>IF(OR($F$2="No",$H55="Before-2004"),0,ROUND(Q56*0.1,0))</f>
        <v>0.0</v>
      </c>
      <c r="U56" s="107">
        <f>IF($H55="Before-2004",0,ROUND(Q56-T56,0))</f>
        <v>0.0</v>
      </c>
      <c r="V56" s="121">
        <f t="array" ref="V56">ROUND(S56+T56+U56,0)</f>
        <v>0.0</v>
      </c>
      <c r="W56" s="134">
        <f t="array" ref="W56">ROUND(R56-V56,0)</f>
        <v>0.0</v>
      </c>
      <c r="X56" s="123"/>
      <c r="Y56" s="135"/>
      <c r="Z56" s="125"/>
    </row>
    <row r="57" spans="8:8" s="71" ht="22.5" customFormat="1" customHeight="1">
      <c r="A57" s="72" t="str">
        <f>IF(C55&gt;=1,"y","n")</f>
        <v>n</v>
      </c>
      <c r="B57" s="73"/>
      <c r="C57" s="137"/>
      <c r="D57" s="138"/>
      <c r="E57" s="139"/>
      <c r="F57" s="140"/>
      <c r="G57" s="141"/>
      <c r="H57" s="98"/>
      <c r="I57" s="142" t="str">
        <f t="shared" si="9"/>
        <v>March,22</v>
      </c>
      <c r="J57" s="113">
        <f>$J55</f>
        <v>0.0</v>
      </c>
      <c r="K57" s="143">
        <f t="array" ref="K57">ROUND(J57*$K$9,0)</f>
        <v>0.0</v>
      </c>
      <c r="L57" s="144">
        <f t="array" ref="L57">ROUND(J57+K57,0)</f>
        <v>0.0</v>
      </c>
      <c r="M57" s="145">
        <f t="array" ref="M57">J57</f>
        <v>0.0</v>
      </c>
      <c r="N57" s="143">
        <f t="array" ref="N57">ROUND(M57*$N$9,0)</f>
        <v>0.0</v>
      </c>
      <c r="O57" s="144">
        <f t="array" ref="O57">ROUND(M57+N57,0)</f>
        <v>0.0</v>
      </c>
      <c r="P57" s="146">
        <f t="array" ref="P57">ROUND(J57-M57,0)</f>
        <v>0.0</v>
      </c>
      <c r="Q57" s="147">
        <f t="array" ref="Q57">ROUND(K57-N57,0)</f>
        <v>0.0</v>
      </c>
      <c r="R57" s="144">
        <f t="array" ref="R57">ROUND(P57+Q57,0)</f>
        <v>0.0</v>
      </c>
      <c r="S57" s="119">
        <f>IF($H55="Before-2004",Q57,0)</f>
        <v>0.0</v>
      </c>
      <c r="T57" s="119">
        <f>IF(OR($F$2="No",$H55="Before-2004"),0,ROUND(Q57*0.1,0))</f>
        <v>0.0</v>
      </c>
      <c r="U57" s="120">
        <f>IF($H55="Before-2004",0,ROUND(Q57-T57,0))</f>
        <v>0.0</v>
      </c>
      <c r="V57" s="148">
        <f t="array" ref="V57">ROUND(S57+T57+U57,0)</f>
        <v>0.0</v>
      </c>
      <c r="W57" s="149">
        <f t="array" ref="W57">ROUND(R57-V57,0)</f>
        <v>0.0</v>
      </c>
      <c r="X57" s="150"/>
      <c r="Y57" s="151"/>
      <c r="Z57" s="125"/>
    </row>
    <row r="58" spans="8:8" s="71" ht="22.5" customFormat="1" customHeight="1">
      <c r="A58" s="72" t="str">
        <f>IF(C58&gt;=1,"y","n")</f>
        <v>n</v>
      </c>
      <c r="B58" s="238"/>
      <c r="C58" s="74">
        <f>IF(D58&gt;0,C55+1,0)</f>
        <v>0.0</v>
      </c>
      <c r="D58" s="75"/>
      <c r="E58" s="76"/>
      <c r="F58" s="77"/>
      <c r="G58" s="78"/>
      <c r="H58" s="79"/>
      <c r="I58" s="80" t="str">
        <f t="shared" si="9"/>
        <v>Jan,22</v>
      </c>
      <c r="J58" s="126"/>
      <c r="K58" s="82">
        <f t="array" ref="K58">ROUND(J58*$K$9,0)</f>
        <v>0.0</v>
      </c>
      <c r="L58" s="127">
        <f t="array" ref="L58">ROUND(J58+K58,0)</f>
        <v>0.0</v>
      </c>
      <c r="M58" s="128">
        <f t="array" ref="M58">J58</f>
        <v>0.0</v>
      </c>
      <c r="N58" s="82">
        <f t="array" ref="N58">ROUND(M58*$N$9,0)</f>
        <v>0.0</v>
      </c>
      <c r="O58" s="127">
        <f t="array" ref="O58">ROUND(M58+N58,0)</f>
        <v>0.0</v>
      </c>
      <c r="P58" s="129">
        <f t="array" ref="P58">ROUND(J58-M58,0)</f>
        <v>0.0</v>
      </c>
      <c r="Q58" s="130">
        <f t="array" ref="Q58">ROUND(K58-N58,0)</f>
        <v>0.0</v>
      </c>
      <c r="R58" s="127">
        <f t="array" ref="R58">ROUND(P58+Q58,0)</f>
        <v>0.0</v>
      </c>
      <c r="S58" s="87">
        <f>IF($H58="Before-2004",Q58,0)</f>
        <v>0.0</v>
      </c>
      <c r="T58" s="87">
        <f>IF(OR($F$2="No",$H58="Before-2004"),0,ROUND(Q58*0.1,0))</f>
        <v>0.0</v>
      </c>
      <c r="U58" s="88">
        <f>IF($H58="Before-2004",0,ROUND(Q58-T58,0))</f>
        <v>0.0</v>
      </c>
      <c r="V58" s="131">
        <f t="array" ref="V58">ROUND(S58+T58+U58,0)</f>
        <v>0.0</v>
      </c>
      <c r="W58" s="89">
        <f t="array" ref="W58">ROUND(R58-V58,0)</f>
        <v>0.0</v>
      </c>
      <c r="X58" s="132"/>
      <c r="Y58" s="91"/>
      <c r="Z58" s="92"/>
    </row>
    <row r="59" spans="8:8" s="71" ht="22.5" customFormat="1" customHeight="1">
      <c r="A59" s="72" t="str">
        <f>IF(C58&gt;=1,"y","n")</f>
        <v>n</v>
      </c>
      <c r="B59" s="238"/>
      <c r="C59" s="93"/>
      <c r="D59" s="94"/>
      <c r="E59" s="95"/>
      <c r="F59" s="96"/>
      <c r="G59" s="97"/>
      <c r="H59" s="98"/>
      <c r="I59" s="99" t="str">
        <f t="shared" si="9"/>
        <v>Feb,22</v>
      </c>
      <c r="J59" s="133">
        <f>$J58</f>
        <v>0.0</v>
      </c>
      <c r="K59" s="101">
        <f t="array" ref="K59">ROUND(J59*$K$9,0)</f>
        <v>0.0</v>
      </c>
      <c r="L59" s="115">
        <f t="array" ref="L59">ROUND(J59+K59,0)</f>
        <v>0.0</v>
      </c>
      <c r="M59" s="103">
        <f t="array" ref="M59">J59</f>
        <v>0.0</v>
      </c>
      <c r="N59" s="101">
        <f t="array" ref="N59">ROUND(M59*$N$9,0)</f>
        <v>0.0</v>
      </c>
      <c r="O59" s="115">
        <f t="array" ref="O59">ROUND(M59+N59,0)</f>
        <v>0.0</v>
      </c>
      <c r="P59" s="117">
        <f t="array" ref="P59">ROUND(J59-M59,0)</f>
        <v>0.0</v>
      </c>
      <c r="Q59" s="118">
        <f t="array" ref="Q59">ROUND(K59-N59,0)</f>
        <v>0.0</v>
      </c>
      <c r="R59" s="115">
        <f t="array" ref="R59">ROUND(P59+Q59,0)</f>
        <v>0.0</v>
      </c>
      <c r="S59" s="106">
        <f>IF($H58="Before-2004",Q59,0)</f>
        <v>0.0</v>
      </c>
      <c r="T59" s="106">
        <f>IF(OR($F$2="No",$H58="Before-2004"),0,ROUND(Q59*0.1,0))</f>
        <v>0.0</v>
      </c>
      <c r="U59" s="107">
        <f>IF($H58="Before-2004",0,ROUND(Q59-T59,0))</f>
        <v>0.0</v>
      </c>
      <c r="V59" s="121">
        <f t="array" ref="V59">ROUND(S59+T59+U59,0)</f>
        <v>0.0</v>
      </c>
      <c r="W59" s="134">
        <f t="array" ref="W59">ROUND(R59-V59,0)</f>
        <v>0.0</v>
      </c>
      <c r="X59" s="123"/>
      <c r="Y59" s="135"/>
      <c r="Z59" s="92"/>
    </row>
    <row r="60" spans="8:8" s="71" ht="22.5" customFormat="1" customHeight="1">
      <c r="A60" s="72" t="str">
        <f>IF(C58&gt;=1,"y","n")</f>
        <v>n</v>
      </c>
      <c r="B60" s="238"/>
      <c r="C60" s="137"/>
      <c r="D60" s="94"/>
      <c r="E60" s="95"/>
      <c r="F60" s="96"/>
      <c r="G60" s="97"/>
      <c r="H60" s="98"/>
      <c r="I60" s="142" t="str">
        <f t="shared" si="9"/>
        <v>March,22</v>
      </c>
      <c r="J60" s="113">
        <f>$J58</f>
        <v>0.0</v>
      </c>
      <c r="K60" s="143">
        <f t="array" ref="K60">ROUND(J60*$K$9,0)</f>
        <v>0.0</v>
      </c>
      <c r="L60" s="144">
        <f t="array" ref="L60">ROUND(J60+K60,0)</f>
        <v>0.0</v>
      </c>
      <c r="M60" s="145">
        <f t="array" ref="M60">J60</f>
        <v>0.0</v>
      </c>
      <c r="N60" s="143">
        <f t="array" ref="N60">ROUND(M60*$N$9,0)</f>
        <v>0.0</v>
      </c>
      <c r="O60" s="144">
        <f t="array" ref="O60">ROUND(M60+N60,0)</f>
        <v>0.0</v>
      </c>
      <c r="P60" s="146">
        <f t="array" ref="P60">ROUND(J60-M60,0)</f>
        <v>0.0</v>
      </c>
      <c r="Q60" s="147">
        <f t="array" ref="Q60">ROUND(K60-N60,0)</f>
        <v>0.0</v>
      </c>
      <c r="R60" s="144">
        <f t="array" ref="R60">ROUND(P60+Q60,0)</f>
        <v>0.0</v>
      </c>
      <c r="S60" s="119">
        <f>IF($H58="Before-2004",Q60,0)</f>
        <v>0.0</v>
      </c>
      <c r="T60" s="119">
        <f>IF(OR($F$2="No",$H58="Before-2004"),0,ROUND(Q60*0.1,0))</f>
        <v>0.0</v>
      </c>
      <c r="U60" s="120">
        <f>IF($H58="Before-2004",0,ROUND(Q60-T60,0))</f>
        <v>0.0</v>
      </c>
      <c r="V60" s="148">
        <f t="array" ref="V60">ROUND(S60+T60+U60,0)</f>
        <v>0.0</v>
      </c>
      <c r="W60" s="149">
        <f t="array" ref="W60">ROUND(R60-V60,0)</f>
        <v>0.0</v>
      </c>
      <c r="X60" s="150"/>
      <c r="Y60" s="151"/>
      <c r="Z60" s="125"/>
    </row>
    <row r="61" spans="8:8" s="71" ht="22.5" customFormat="1" customHeight="1">
      <c r="A61" s="72" t="str">
        <f>IF(C61&gt;=1,"y","n")</f>
        <v>n</v>
      </c>
      <c r="B61" s="238"/>
      <c r="C61" s="74">
        <f>IF(D61&gt;0,C58+1,0)</f>
        <v>0.0</v>
      </c>
      <c r="D61" s="75"/>
      <c r="E61" s="76"/>
      <c r="F61" s="77"/>
      <c r="G61" s="78"/>
      <c r="H61" s="79"/>
      <c r="I61" s="80" t="str">
        <f t="shared" si="9"/>
        <v>Jan,22</v>
      </c>
      <c r="J61" s="126"/>
      <c r="K61" s="82">
        <f t="array" ref="K61">ROUND(J61*$K$9,0)</f>
        <v>0.0</v>
      </c>
      <c r="L61" s="127">
        <f t="array" ref="L61">ROUND(J61+K61,0)</f>
        <v>0.0</v>
      </c>
      <c r="M61" s="128">
        <f t="array" ref="M61">J61</f>
        <v>0.0</v>
      </c>
      <c r="N61" s="82">
        <f t="array" ref="N61">ROUND(M61*$N$9,0)</f>
        <v>0.0</v>
      </c>
      <c r="O61" s="127">
        <f t="array" ref="O61">ROUND(M61+N61,0)</f>
        <v>0.0</v>
      </c>
      <c r="P61" s="129">
        <f t="array" ref="P61">ROUND(J61-M61,0)</f>
        <v>0.0</v>
      </c>
      <c r="Q61" s="130">
        <f t="array" ref="Q61">ROUND(K61-N61,0)</f>
        <v>0.0</v>
      </c>
      <c r="R61" s="127">
        <f t="array" ref="R61">ROUND(P61+Q61,0)</f>
        <v>0.0</v>
      </c>
      <c r="S61" s="87">
        <f>IF($H61="Before-2004",Q61,0)</f>
        <v>0.0</v>
      </c>
      <c r="T61" s="87">
        <f>IF(OR($F$2="No",$H61="Before-2004"),0,ROUND(Q61*0.1,0))</f>
        <v>0.0</v>
      </c>
      <c r="U61" s="88">
        <f>IF($H61="Before-2004",0,ROUND(Q61-T61,0))</f>
        <v>0.0</v>
      </c>
      <c r="V61" s="131">
        <f t="array" ref="V61">ROUND(S61+T61+U61,0)</f>
        <v>0.0</v>
      </c>
      <c r="W61" s="89">
        <f t="array" ref="W61">ROUND(R61-V61,0)</f>
        <v>0.0</v>
      </c>
      <c r="X61" s="132"/>
      <c r="Y61" s="91"/>
      <c r="Z61" s="125"/>
    </row>
    <row r="62" spans="8:8" s="71" ht="22.5" customFormat="1" customHeight="1">
      <c r="A62" s="72" t="str">
        <f>IF(C61&gt;=1,"y","n")</f>
        <v>n</v>
      </c>
      <c r="B62" s="238"/>
      <c r="C62" s="93"/>
      <c r="D62" s="94"/>
      <c r="E62" s="95"/>
      <c r="F62" s="96"/>
      <c r="G62" s="97"/>
      <c r="H62" s="98"/>
      <c r="I62" s="99" t="str">
        <f t="shared" si="9"/>
        <v>Feb,22</v>
      </c>
      <c r="J62" s="133">
        <f>$J61</f>
        <v>0.0</v>
      </c>
      <c r="K62" s="101">
        <f t="array" ref="K62">ROUND(J62*$K$9,0)</f>
        <v>0.0</v>
      </c>
      <c r="L62" s="115">
        <f t="array" ref="L62">ROUND(J62+K62,0)</f>
        <v>0.0</v>
      </c>
      <c r="M62" s="103">
        <f t="array" ref="M62">J62</f>
        <v>0.0</v>
      </c>
      <c r="N62" s="101">
        <f t="array" ref="N62">ROUND(M62*$N$9,0)</f>
        <v>0.0</v>
      </c>
      <c r="O62" s="115">
        <f t="array" ref="O62">ROUND(M62+N62,0)</f>
        <v>0.0</v>
      </c>
      <c r="P62" s="117">
        <f t="array" ref="P62">ROUND(J62-M62,0)</f>
        <v>0.0</v>
      </c>
      <c r="Q62" s="118">
        <f t="array" ref="Q62">ROUND(K62-N62,0)</f>
        <v>0.0</v>
      </c>
      <c r="R62" s="115">
        <f t="array" ref="R62">ROUND(P62+Q62,0)</f>
        <v>0.0</v>
      </c>
      <c r="S62" s="106">
        <f>IF($H61="Before-2004",Q62,0)</f>
        <v>0.0</v>
      </c>
      <c r="T62" s="106">
        <f>IF(OR($F$2="No",$H61="Before-2004"),0,ROUND(Q62*0.1,0))</f>
        <v>0.0</v>
      </c>
      <c r="U62" s="107">
        <f>IF($H61="Before-2004",0,ROUND(Q62-T62,0))</f>
        <v>0.0</v>
      </c>
      <c r="V62" s="121">
        <f t="array" ref="V62">ROUND(S62+T62+U62,0)</f>
        <v>0.0</v>
      </c>
      <c r="W62" s="134">
        <f t="array" ref="W62">ROUND(R62-V62,0)</f>
        <v>0.0</v>
      </c>
      <c r="X62" s="123"/>
      <c r="Y62" s="135"/>
      <c r="Z62" s="125"/>
      <c r="HC62" s="136"/>
    </row>
    <row r="63" spans="8:8" s="71" ht="22.5" customFormat="1" customHeight="1">
      <c r="A63" s="72" t="str">
        <f>IF(C61&gt;=1,"y","n")</f>
        <v>n</v>
      </c>
      <c r="B63" s="238"/>
      <c r="C63" s="137"/>
      <c r="D63" s="138"/>
      <c r="E63" s="139"/>
      <c r="F63" s="140"/>
      <c r="G63" s="141"/>
      <c r="H63" s="98"/>
      <c r="I63" s="142" t="str">
        <f t="shared" si="9"/>
        <v>March,22</v>
      </c>
      <c r="J63" s="113">
        <f>$J61</f>
        <v>0.0</v>
      </c>
      <c r="K63" s="143">
        <f t="array" ref="K63">ROUND(J63*$K$9,0)</f>
        <v>0.0</v>
      </c>
      <c r="L63" s="144">
        <f t="array" ref="L63">ROUND(J63+K63,0)</f>
        <v>0.0</v>
      </c>
      <c r="M63" s="145">
        <f t="array" ref="M63">J63</f>
        <v>0.0</v>
      </c>
      <c r="N63" s="143">
        <f t="array" ref="N63">ROUND(M63*$N$9,0)</f>
        <v>0.0</v>
      </c>
      <c r="O63" s="144">
        <f t="array" ref="O63">ROUND(M63+N63,0)</f>
        <v>0.0</v>
      </c>
      <c r="P63" s="146">
        <f t="array" ref="P63">ROUND(J63-M63,0)</f>
        <v>0.0</v>
      </c>
      <c r="Q63" s="147">
        <f t="array" ref="Q63">ROUND(K63-N63,0)</f>
        <v>0.0</v>
      </c>
      <c r="R63" s="144">
        <f t="array" ref="R63">ROUND(P63+Q63,0)</f>
        <v>0.0</v>
      </c>
      <c r="S63" s="119">
        <f>IF($H61="Before-2004",Q63,0)</f>
        <v>0.0</v>
      </c>
      <c r="T63" s="119">
        <f>IF(OR($F$2="No",$H61="Before-2004"),0,ROUND(Q63*0.1,0))</f>
        <v>0.0</v>
      </c>
      <c r="U63" s="120">
        <f>IF($H61="Before-2004",0,ROUND(Q63-T63,0))</f>
        <v>0.0</v>
      </c>
      <c r="V63" s="148">
        <f t="array" ref="V63">ROUND(S63+T63+U63,0)</f>
        <v>0.0</v>
      </c>
      <c r="W63" s="149">
        <f t="array" ref="W63">ROUND(R63-V63,0)</f>
        <v>0.0</v>
      </c>
      <c r="X63" s="150"/>
      <c r="Y63" s="151"/>
      <c r="Z63" s="125"/>
    </row>
    <row r="64" spans="8:8" s="71" ht="22.5" customFormat="1" customHeight="1">
      <c r="A64" s="72" t="str">
        <f>IF(C64&gt;=1,"y","n")</f>
        <v>n</v>
      </c>
      <c r="B64" s="238"/>
      <c r="C64" s="74">
        <f>IF(D64&gt;0,C61+1,0)</f>
        <v>0.0</v>
      </c>
      <c r="D64" s="75"/>
      <c r="E64" s="76"/>
      <c r="F64" s="77"/>
      <c r="G64" s="78"/>
      <c r="H64" s="79"/>
      <c r="I64" s="80" t="str">
        <f t="shared" si="9"/>
        <v>Jan,22</v>
      </c>
      <c r="J64" s="126"/>
      <c r="K64" s="82">
        <f t="array" ref="K64">ROUND(J64*$K$9,0)</f>
        <v>0.0</v>
      </c>
      <c r="L64" s="127">
        <f t="array" ref="L64">ROUND(J64+K64,0)</f>
        <v>0.0</v>
      </c>
      <c r="M64" s="128">
        <f t="array" ref="M64">J64</f>
        <v>0.0</v>
      </c>
      <c r="N64" s="82">
        <f t="array" ref="N64">ROUND(M64*$N$9,0)</f>
        <v>0.0</v>
      </c>
      <c r="O64" s="127">
        <f t="array" ref="O64">ROUND(M64+N64,0)</f>
        <v>0.0</v>
      </c>
      <c r="P64" s="129">
        <f t="array" ref="P64">ROUND(J64-M64,0)</f>
        <v>0.0</v>
      </c>
      <c r="Q64" s="130">
        <f t="array" ref="Q64">ROUND(K64-N64,0)</f>
        <v>0.0</v>
      </c>
      <c r="R64" s="127">
        <f t="array" ref="R64">ROUND(P64+Q64,0)</f>
        <v>0.0</v>
      </c>
      <c r="S64" s="87">
        <f>IF($H64="Before-2004",Q64,0)</f>
        <v>0.0</v>
      </c>
      <c r="T64" s="87">
        <f>IF(OR($F$2="No",$H64="Before-2004"),0,ROUND(Q64*0.1,0))</f>
        <v>0.0</v>
      </c>
      <c r="U64" s="88">
        <f>IF($H64="Before-2004",0,ROUND(Q64-T64,0))</f>
        <v>0.0</v>
      </c>
      <c r="V64" s="131">
        <f t="array" ref="V64">ROUND(S64+T64+U64,0)</f>
        <v>0.0</v>
      </c>
      <c r="W64" s="89">
        <f t="array" ref="W64">ROUND(R64-V64,0)</f>
        <v>0.0</v>
      </c>
      <c r="X64" s="132"/>
      <c r="Y64" s="91"/>
      <c r="Z64" s="125"/>
    </row>
    <row r="65" spans="8:8" s="71" ht="22.5" customFormat="1" customHeight="1">
      <c r="A65" s="72" t="str">
        <f>IF(C64&gt;=1,"y","n")</f>
        <v>n</v>
      </c>
      <c r="B65" s="238"/>
      <c r="C65" s="93"/>
      <c r="D65" s="94"/>
      <c r="E65" s="95"/>
      <c r="F65" s="96"/>
      <c r="G65" s="97"/>
      <c r="H65" s="98"/>
      <c r="I65" s="99" t="str">
        <f t="shared" si="9"/>
        <v>Feb,22</v>
      </c>
      <c r="J65" s="133">
        <f>$J64</f>
        <v>0.0</v>
      </c>
      <c r="K65" s="101">
        <f t="array" ref="K65">ROUND(J65*$K$9,0)</f>
        <v>0.0</v>
      </c>
      <c r="L65" s="115">
        <f t="array" ref="L65">ROUND(J65+K65,0)</f>
        <v>0.0</v>
      </c>
      <c r="M65" s="103">
        <f t="array" ref="M65">J65</f>
        <v>0.0</v>
      </c>
      <c r="N65" s="101">
        <f t="array" ref="N65">ROUND(M65*$N$9,0)</f>
        <v>0.0</v>
      </c>
      <c r="O65" s="115">
        <f t="array" ref="O65">ROUND(M65+N65,0)</f>
        <v>0.0</v>
      </c>
      <c r="P65" s="117">
        <f t="array" ref="P65">ROUND(J65-M65,0)</f>
        <v>0.0</v>
      </c>
      <c r="Q65" s="118">
        <f t="array" ref="Q65">ROUND(K65-N65,0)</f>
        <v>0.0</v>
      </c>
      <c r="R65" s="115">
        <f t="array" ref="R65">ROUND(P65+Q65,0)</f>
        <v>0.0</v>
      </c>
      <c r="S65" s="106">
        <f>IF($H64="Before-2004",Q65,0)</f>
        <v>0.0</v>
      </c>
      <c r="T65" s="106">
        <f>IF(OR($F$2="No",$H64="Before-2004"),0,ROUND(Q65*0.1,0))</f>
        <v>0.0</v>
      </c>
      <c r="U65" s="107">
        <f>IF($H64="Before-2004",0,ROUND(Q65-T65,0))</f>
        <v>0.0</v>
      </c>
      <c r="V65" s="121">
        <f t="array" ref="V65">ROUND(S65+T65+U65,0)</f>
        <v>0.0</v>
      </c>
      <c r="W65" s="134">
        <f t="array" ref="W65">ROUND(R65-V65,0)</f>
        <v>0.0</v>
      </c>
      <c r="X65" s="123"/>
      <c r="Y65" s="135"/>
      <c r="Z65" s="125"/>
    </row>
    <row r="66" spans="8:8" s="71" ht="22.5" customFormat="1" customHeight="1">
      <c r="A66" s="72" t="str">
        <f>IF(C64&gt;=1,"y","n")</f>
        <v>n</v>
      </c>
      <c r="B66" s="238"/>
      <c r="C66" s="137"/>
      <c r="D66" s="138"/>
      <c r="E66" s="139"/>
      <c r="F66" s="140"/>
      <c r="G66" s="141"/>
      <c r="H66" s="98"/>
      <c r="I66" s="142" t="str">
        <f t="shared" si="9"/>
        <v>March,22</v>
      </c>
      <c r="J66" s="113">
        <f>$J64</f>
        <v>0.0</v>
      </c>
      <c r="K66" s="143">
        <f t="array" ref="K66">ROUND(J66*$K$9,0)</f>
        <v>0.0</v>
      </c>
      <c r="L66" s="144">
        <f t="array" ref="L66">ROUND(J66+K66,0)</f>
        <v>0.0</v>
      </c>
      <c r="M66" s="145">
        <f t="array" ref="M66">J66</f>
        <v>0.0</v>
      </c>
      <c r="N66" s="143">
        <f t="array" ref="N66">ROUND(M66*$N$9,0)</f>
        <v>0.0</v>
      </c>
      <c r="O66" s="144">
        <f t="array" ref="O66">ROUND(M66+N66,0)</f>
        <v>0.0</v>
      </c>
      <c r="P66" s="146">
        <f t="array" ref="P66">ROUND(J66-M66,0)</f>
        <v>0.0</v>
      </c>
      <c r="Q66" s="147">
        <f t="array" ref="Q66">ROUND(K66-N66,0)</f>
        <v>0.0</v>
      </c>
      <c r="R66" s="144">
        <f t="array" ref="R66">ROUND(P66+Q66,0)</f>
        <v>0.0</v>
      </c>
      <c r="S66" s="119">
        <f>IF($H64="Before-2004",Q66,0)</f>
        <v>0.0</v>
      </c>
      <c r="T66" s="119">
        <f>IF(OR($F$2="No",$H64="Before-2004"),0,ROUND(Q66*0.1,0))</f>
        <v>0.0</v>
      </c>
      <c r="U66" s="120">
        <f>IF($H64="Before-2004",0,ROUND(Q66-T66,0))</f>
        <v>0.0</v>
      </c>
      <c r="V66" s="148">
        <f t="array" ref="V66">ROUND(S66+T66+U66,0)</f>
        <v>0.0</v>
      </c>
      <c r="W66" s="149">
        <f t="array" ref="W66">ROUND(R66-V66,0)</f>
        <v>0.0</v>
      </c>
      <c r="X66" s="150"/>
      <c r="Y66" s="151"/>
      <c r="Z66" s="125"/>
    </row>
    <row r="67" spans="8:8" s="71" ht="22.5" customFormat="1" customHeight="1">
      <c r="A67" s="72" t="str">
        <f>IF(C67&gt;=1,"y","n")</f>
        <v>n</v>
      </c>
      <c r="B67" s="238"/>
      <c r="C67" s="74">
        <f>IF(D67&gt;0,C64+1,0)</f>
        <v>0.0</v>
      </c>
      <c r="D67" s="75"/>
      <c r="E67" s="76"/>
      <c r="F67" s="77"/>
      <c r="G67" s="78"/>
      <c r="H67" s="79"/>
      <c r="I67" s="80" t="str">
        <f t="shared" si="9"/>
        <v>Jan,22</v>
      </c>
      <c r="J67" s="126"/>
      <c r="K67" s="82">
        <f t="array" ref="K67">ROUND(J67*$K$9,0)</f>
        <v>0.0</v>
      </c>
      <c r="L67" s="127">
        <f t="array" ref="L67">ROUND(J67+K67,0)</f>
        <v>0.0</v>
      </c>
      <c r="M67" s="128">
        <f t="array" ref="M67">J67</f>
        <v>0.0</v>
      </c>
      <c r="N67" s="82">
        <f t="array" ref="N67">ROUND(M67*$N$9,0)</f>
        <v>0.0</v>
      </c>
      <c r="O67" s="127">
        <f t="array" ref="O67">ROUND(M67+N67,0)</f>
        <v>0.0</v>
      </c>
      <c r="P67" s="129">
        <f t="array" ref="P67">ROUND(J67-M67,0)</f>
        <v>0.0</v>
      </c>
      <c r="Q67" s="130">
        <f t="array" ref="Q67">ROUND(K67-N67,0)</f>
        <v>0.0</v>
      </c>
      <c r="R67" s="127">
        <f t="array" ref="R67">ROUND(P67+Q67,0)</f>
        <v>0.0</v>
      </c>
      <c r="S67" s="87">
        <f>IF($H67="Before-2004",Q67,0)</f>
        <v>0.0</v>
      </c>
      <c r="T67" s="87">
        <f>IF(OR($F$2="No",$H67="Before-2004"),0,ROUND(Q67*0.1,0))</f>
        <v>0.0</v>
      </c>
      <c r="U67" s="88">
        <f>IF($H67="Before-2004",0,ROUND(Q67-T67,0))</f>
        <v>0.0</v>
      </c>
      <c r="V67" s="131">
        <f t="array" ref="V67">ROUND(S67+T67+U67,0)</f>
        <v>0.0</v>
      </c>
      <c r="W67" s="89">
        <f t="array" ref="W67">ROUND(R67-V67,0)</f>
        <v>0.0</v>
      </c>
      <c r="X67" s="132"/>
      <c r="Y67" s="91"/>
      <c r="Z67" s="125"/>
    </row>
    <row r="68" spans="8:8" s="71" ht="22.5" customFormat="1" customHeight="1">
      <c r="A68" s="72" t="str">
        <f>IF(C67&gt;=1,"y","n")</f>
        <v>n</v>
      </c>
      <c r="B68" s="238"/>
      <c r="C68" s="93"/>
      <c r="D68" s="94"/>
      <c r="E68" s="95"/>
      <c r="F68" s="96"/>
      <c r="G68" s="97"/>
      <c r="H68" s="98"/>
      <c r="I68" s="99" t="str">
        <f t="shared" si="9"/>
        <v>Feb,22</v>
      </c>
      <c r="J68" s="133">
        <f>$J67</f>
        <v>0.0</v>
      </c>
      <c r="K68" s="101">
        <f t="array" ref="K68">ROUND(J68*$K$9,0)</f>
        <v>0.0</v>
      </c>
      <c r="L68" s="115">
        <f t="array" ref="L68">ROUND(J68+K68,0)</f>
        <v>0.0</v>
      </c>
      <c r="M68" s="103">
        <f t="array" ref="M68">J68</f>
        <v>0.0</v>
      </c>
      <c r="N68" s="101">
        <f t="array" ref="N68">ROUND(M68*$N$9,0)</f>
        <v>0.0</v>
      </c>
      <c r="O68" s="115">
        <f t="array" ref="O68">ROUND(M68+N68,0)</f>
        <v>0.0</v>
      </c>
      <c r="P68" s="117">
        <f t="array" ref="P68">ROUND(J68-M68,0)</f>
        <v>0.0</v>
      </c>
      <c r="Q68" s="118">
        <f t="array" ref="Q68">ROUND(K68-N68,0)</f>
        <v>0.0</v>
      </c>
      <c r="R68" s="115">
        <f t="array" ref="R68">ROUND(P68+Q68,0)</f>
        <v>0.0</v>
      </c>
      <c r="S68" s="106">
        <f>IF($H67="Before-2004",Q68,0)</f>
        <v>0.0</v>
      </c>
      <c r="T68" s="106">
        <f>IF(OR($F$2="No",$H67="Before-2004"),0,ROUND(Q68*0.1,0))</f>
        <v>0.0</v>
      </c>
      <c r="U68" s="107">
        <f>IF($H67="Before-2004",0,ROUND(Q68-T68,0))</f>
        <v>0.0</v>
      </c>
      <c r="V68" s="121">
        <f t="array" ref="V68">ROUND(S68+T68+U68,0)</f>
        <v>0.0</v>
      </c>
      <c r="W68" s="134">
        <f t="array" ref="W68">ROUND(R68-V68,0)</f>
        <v>0.0</v>
      </c>
      <c r="X68" s="123"/>
      <c r="Y68" s="135"/>
      <c r="Z68" s="125"/>
    </row>
    <row r="69" spans="8:8" s="71" ht="22.5" customFormat="1" customHeight="1">
      <c r="A69" s="72" t="str">
        <f>IF(C67&gt;=1,"y","n")</f>
        <v>n</v>
      </c>
      <c r="B69" s="238"/>
      <c r="C69" s="137"/>
      <c r="D69" s="94"/>
      <c r="E69" s="95"/>
      <c r="F69" s="96"/>
      <c r="G69" s="97"/>
      <c r="H69" s="98"/>
      <c r="I69" s="112" t="str">
        <f t="shared" si="9"/>
        <v>March,22</v>
      </c>
      <c r="J69" s="113">
        <f>$J67</f>
        <v>0.0</v>
      </c>
      <c r="K69" s="143">
        <f t="array" ref="K69">ROUND(J69*$K$9,0)</f>
        <v>0.0</v>
      </c>
      <c r="L69" s="144">
        <f t="array" ref="L69">ROUND(J69+K69,0)</f>
        <v>0.0</v>
      </c>
      <c r="M69" s="145">
        <f t="array" ref="M69">J69</f>
        <v>0.0</v>
      </c>
      <c r="N69" s="143">
        <f t="array" ref="N69">ROUND(M69*$N$9,0)</f>
        <v>0.0</v>
      </c>
      <c r="O69" s="144">
        <f t="array" ref="O69">ROUND(M69+N69,0)</f>
        <v>0.0</v>
      </c>
      <c r="P69" s="146">
        <f t="array" ref="P69">ROUND(J69-M69,0)</f>
        <v>0.0</v>
      </c>
      <c r="Q69" s="147">
        <f t="array" ref="Q69">ROUND(K69-N69,0)</f>
        <v>0.0</v>
      </c>
      <c r="R69" s="144">
        <f t="array" ref="R69">ROUND(P69+Q69,0)</f>
        <v>0.0</v>
      </c>
      <c r="S69" s="119">
        <f>IF($H67="Before-2004",Q69,0)</f>
        <v>0.0</v>
      </c>
      <c r="T69" s="119">
        <f>IF(OR($F$2="No",$H67="Before-2004"),0,ROUND(Q69*0.1,0))</f>
        <v>0.0</v>
      </c>
      <c r="U69" s="120">
        <f>IF($H67="Before-2004",0,ROUND(Q69-T69,0))</f>
        <v>0.0</v>
      </c>
      <c r="V69" s="148">
        <f t="array" ref="V69">ROUND(S69+T69+U69,0)</f>
        <v>0.0</v>
      </c>
      <c r="W69" s="149">
        <f t="array" ref="W69">ROUND(R69-V69,0)</f>
        <v>0.0</v>
      </c>
      <c r="X69" s="150"/>
      <c r="Y69" s="151"/>
      <c r="Z69" s="125"/>
    </row>
    <row r="70" spans="8:8" ht="69.0" customHeight="1">
      <c r="B70" s="73"/>
      <c r="C70" s="152" t="s">
        <v>3</v>
      </c>
      <c r="D70" s="153"/>
      <c r="E70" s="153"/>
      <c r="F70" s="153"/>
      <c r="G70" s="153"/>
      <c r="H70" s="154"/>
      <c r="I70" s="154"/>
      <c r="J70" s="155">
        <f t="array" ref="J70">SUM(ROUND(J10:J69,0))</f>
        <v>549600.0</v>
      </c>
      <c r="K70" s="156">
        <f t="array" ref="K70">SUM(ROUND(K10:K69,0))</f>
        <v>186864.0</v>
      </c>
      <c r="L70" s="157">
        <f t="array" ref="L70">SUM(ROUND(L10:L69,0))</f>
        <v>736464.0</v>
      </c>
      <c r="M70" s="155">
        <f t="array" ref="M70">SUM(ROUND(M10:M69,0))</f>
        <v>549600.0</v>
      </c>
      <c r="N70" s="156">
        <f t="array" ref="N70">SUM(ROUND(N10:N69,0))</f>
        <v>170376.0</v>
      </c>
      <c r="O70" s="157">
        <f t="array" ref="O70">SUM(ROUND(O10:O69,0))</f>
        <v>719976.0</v>
      </c>
      <c r="P70" s="155">
        <f t="array" ref="P70">SUM(ROUND(P10:P69,0))</f>
        <v>0.0</v>
      </c>
      <c r="Q70" s="156">
        <f t="array" ref="Q70">SUM(ROUND(Q10:Q69,0))</f>
        <v>16488.0</v>
      </c>
      <c r="R70" s="158">
        <f t="array" ref="R70">SUM(ROUND(R10:R69,0))</f>
        <v>16488.0</v>
      </c>
      <c r="S70" s="159">
        <f t="array" ref="S70">SUM(ROUND(S10:S69,0))</f>
        <v>8370.0</v>
      </c>
      <c r="T70" s="155">
        <f t="array" ref="T70">SUM(ROUND(T10:T69,0))</f>
        <v>0.0</v>
      </c>
      <c r="U70" s="155">
        <f t="array" ref="U70">SUM(ROUND(U10:U69,0))</f>
        <v>8118.0</v>
      </c>
      <c r="V70" s="160">
        <f t="array" ref="V70">SUM(ROUND(V10:V69,0))</f>
        <v>16488.0</v>
      </c>
      <c r="W70" s="160">
        <f t="array" ref="W70">SUM(ROUND(W10:W69,0))</f>
        <v>0.0</v>
      </c>
      <c r="X70" s="160"/>
      <c r="Y70" s="161"/>
      <c r="Z70" s="162"/>
    </row>
    <row r="71" spans="8:8" ht="18.0" customHeight="1">
      <c r="B71" s="73"/>
      <c r="C71" s="163" t="s">
        <v>9</v>
      </c>
      <c r="D71" s="164"/>
      <c r="E71" s="164"/>
      <c r="F71" s="164"/>
      <c r="G71" s="164"/>
      <c r="H71" s="164"/>
      <c r="I71" s="165"/>
      <c r="J71" s="165"/>
      <c r="K71" s="165"/>
      <c r="L71" s="165"/>
      <c r="M71" s="165"/>
      <c r="N71" s="165"/>
      <c r="O71" s="165"/>
      <c r="P71" s="165"/>
      <c r="Q71" s="165"/>
      <c r="R71" s="166" t="s">
        <v>18</v>
      </c>
      <c r="S71" s="167"/>
      <c r="T71" s="167"/>
      <c r="U71" s="167"/>
      <c r="V71" s="167"/>
      <c r="W71" s="167"/>
      <c r="X71" s="167"/>
      <c r="Y71" s="168"/>
      <c r="Z71" s="162"/>
    </row>
    <row r="72" spans="8:8" ht="18.0" customHeight="1">
      <c r="B72" s="73"/>
      <c r="C72" s="169" t="s">
        <v>4</v>
      </c>
      <c r="D72" s="170" t="s">
        <v>12</v>
      </c>
      <c r="E72" s="171"/>
      <c r="F72" s="171"/>
      <c r="G72" s="171"/>
      <c r="H72" s="171"/>
      <c r="I72" s="172"/>
      <c r="J72" s="174" t="s">
        <v>7</v>
      </c>
      <c r="K72" s="174"/>
      <c r="L72" s="174"/>
      <c r="M72" s="174"/>
      <c r="N72" s="175">
        <f>P70</f>
        <v>0.0</v>
      </c>
      <c r="O72" s="176"/>
      <c r="P72" s="176"/>
      <c r="Q72" s="176"/>
      <c r="R72" s="177" t="s">
        <v>22</v>
      </c>
      <c r="S72" s="178"/>
      <c r="T72" s="178"/>
      <c r="U72" s="178"/>
      <c r="V72" s="178"/>
      <c r="W72" s="178"/>
      <c r="X72" s="178"/>
      <c r="Y72" s="179"/>
      <c r="Z72" s="162"/>
    </row>
    <row r="73" spans="8:8" ht="18.0" customHeight="1">
      <c r="B73" s="73"/>
      <c r="C73" s="180" t="s">
        <v>5</v>
      </c>
      <c r="D73" s="181"/>
      <c r="E73" s="182"/>
      <c r="F73" s="182"/>
      <c r="G73" s="182"/>
      <c r="H73" s="182"/>
      <c r="I73" s="183"/>
      <c r="J73" s="174" t="s">
        <v>8</v>
      </c>
      <c r="K73" s="174"/>
      <c r="L73" s="174"/>
      <c r="M73" s="174"/>
      <c r="N73" s="175">
        <f>Q70</f>
        <v>16488.0</v>
      </c>
      <c r="O73" s="176"/>
      <c r="P73" s="176"/>
      <c r="Q73" s="176"/>
      <c r="R73" s="177"/>
      <c r="S73" s="178"/>
      <c r="T73" s="178"/>
      <c r="U73" s="178"/>
      <c r="V73" s="178"/>
      <c r="W73" s="178"/>
      <c r="X73" s="178"/>
      <c r="Y73" s="179"/>
      <c r="Z73" s="162"/>
    </row>
    <row r="74" spans="8:8" ht="18.0" customHeight="1">
      <c r="B74" s="73"/>
      <c r="C74" s="185"/>
      <c r="D74" s="186"/>
      <c r="E74" s="187"/>
      <c r="F74" s="187"/>
      <c r="G74" s="187"/>
      <c r="H74" s="187"/>
      <c r="I74" s="188"/>
      <c r="J74" s="190" t="s">
        <v>16</v>
      </c>
      <c r="K74" s="190"/>
      <c r="L74" s="190"/>
      <c r="M74" s="190"/>
      <c r="N74" s="191">
        <f>R70</f>
        <v>16488.0</v>
      </c>
      <c r="O74" s="191"/>
      <c r="P74" s="191"/>
      <c r="Q74" s="191"/>
      <c r="R74" s="192" t="s">
        <v>19</v>
      </c>
      <c r="S74" s="193"/>
      <c r="T74" s="193"/>
      <c r="U74" s="193"/>
      <c r="V74" s="193"/>
      <c r="W74" s="193"/>
      <c r="X74" s="193"/>
      <c r="Y74" s="194"/>
      <c r="Z74" s="162"/>
    </row>
    <row r="75" spans="8:8" ht="18.0" customHeight="1">
      <c r="B75" s="73"/>
      <c r="C75" s="169" t="s">
        <v>4</v>
      </c>
      <c r="D75" s="195" t="s">
        <v>10</v>
      </c>
      <c r="E75" s="196"/>
      <c r="F75" s="196"/>
      <c r="G75" s="196"/>
      <c r="H75" s="196"/>
      <c r="I75" s="197"/>
      <c r="J75" s="199" t="s">
        <v>31</v>
      </c>
      <c r="K75" s="200"/>
      <c r="L75" s="200"/>
      <c r="M75" s="201"/>
      <c r="N75" s="175">
        <f>S70</f>
        <v>8370.0</v>
      </c>
      <c r="O75" s="176"/>
      <c r="P75" s="176"/>
      <c r="Q75" s="176"/>
      <c r="R75" s="192"/>
      <c r="S75" s="193"/>
      <c r="T75" s="193"/>
      <c r="U75" s="193"/>
      <c r="V75" s="193"/>
      <c r="W75" s="193"/>
      <c r="X75" s="193"/>
      <c r="Y75" s="194"/>
      <c r="Z75" s="162"/>
    </row>
    <row r="76" spans="8:8" ht="18.0" customHeight="1">
      <c r="B76" s="73"/>
      <c r="C76" s="169" t="s">
        <v>5</v>
      </c>
      <c r="D76" s="202"/>
      <c r="E76" s="203"/>
      <c r="F76" s="203"/>
      <c r="G76" s="203"/>
      <c r="H76" s="203"/>
      <c r="I76" s="204"/>
      <c r="J76" s="174" t="s">
        <v>20</v>
      </c>
      <c r="K76" s="174"/>
      <c r="L76" s="174"/>
      <c r="M76" s="174"/>
      <c r="N76" s="206">
        <f>T70</f>
        <v>0.0</v>
      </c>
      <c r="O76" s="207"/>
      <c r="P76" s="207"/>
      <c r="Q76" s="208"/>
      <c r="R76" s="192"/>
      <c r="S76" s="193"/>
      <c r="T76" s="193"/>
      <c r="U76" s="193"/>
      <c r="V76" s="193"/>
      <c r="W76" s="193"/>
      <c r="X76" s="193"/>
      <c r="Y76" s="194"/>
      <c r="Z76" s="162"/>
    </row>
    <row r="77" spans="8:8" ht="18.0" customHeight="1">
      <c r="B77" s="73"/>
      <c r="C77" s="169" t="s">
        <v>6</v>
      </c>
      <c r="D77" s="202"/>
      <c r="E77" s="203"/>
      <c r="F77" s="203"/>
      <c r="G77" s="203"/>
      <c r="H77" s="203"/>
      <c r="I77" s="204"/>
      <c r="J77" s="174" t="s">
        <v>27</v>
      </c>
      <c r="K77" s="174"/>
      <c r="L77" s="174"/>
      <c r="M77" s="174"/>
      <c r="N77" s="206">
        <f>U70</f>
        <v>8118.0</v>
      </c>
      <c r="O77" s="207"/>
      <c r="P77" s="207"/>
      <c r="Q77" s="208"/>
      <c r="R77" s="192"/>
      <c r="S77" s="193"/>
      <c r="T77" s="193"/>
      <c r="U77" s="193"/>
      <c r="V77" s="193"/>
      <c r="W77" s="193"/>
      <c r="X77" s="193"/>
      <c r="Y77" s="194"/>
      <c r="Z77" s="162"/>
    </row>
    <row r="78" spans="8:8" ht="18.0" customHeight="1">
      <c r="B78" s="73"/>
      <c r="C78" s="209"/>
      <c r="D78" s="226"/>
      <c r="E78" s="227"/>
      <c r="F78" s="227"/>
      <c r="G78" s="227"/>
      <c r="H78" s="227"/>
      <c r="I78" s="228"/>
      <c r="J78" s="190" t="s">
        <v>17</v>
      </c>
      <c r="K78" s="190"/>
      <c r="L78" s="190"/>
      <c r="M78" s="190"/>
      <c r="N78" s="191">
        <f>V70</f>
        <v>16488.0</v>
      </c>
      <c r="O78" s="214"/>
      <c r="P78" s="214"/>
      <c r="Q78" s="214"/>
      <c r="R78" s="192"/>
      <c r="S78" s="193"/>
      <c r="T78" s="193"/>
      <c r="U78" s="193"/>
      <c r="V78" s="193"/>
      <c r="W78" s="193"/>
      <c r="X78" s="193"/>
      <c r="Y78" s="194"/>
      <c r="Z78" s="162"/>
    </row>
    <row r="79" spans="8:8" ht="21.0" customHeight="1">
      <c r="B79" s="73"/>
      <c r="C79" s="215" t="s">
        <v>11</v>
      </c>
      <c r="D79" s="216"/>
      <c r="E79" s="216"/>
      <c r="F79" s="217"/>
      <c r="G79" s="217"/>
      <c r="H79" s="217"/>
      <c r="I79" s="217"/>
      <c r="J79" s="217"/>
      <c r="K79" s="217"/>
      <c r="L79" s="217"/>
      <c r="M79" s="217"/>
      <c r="N79" s="218">
        <f>ROUND(N74-N78,0)</f>
        <v>0.0</v>
      </c>
      <c r="O79" s="217"/>
      <c r="P79" s="217"/>
      <c r="Q79" s="217"/>
      <c r="R79" s="219"/>
      <c r="S79" s="220"/>
      <c r="T79" s="220"/>
      <c r="U79" s="220"/>
      <c r="V79" s="220"/>
      <c r="W79" s="220"/>
      <c r="X79" s="220"/>
      <c r="Y79" s="221"/>
      <c r="Z79" s="162"/>
    </row>
    <row r="80" spans="8:8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8:8" hidden="1"/>
    <row r="82" spans="8:8" hidden="1"/>
    <row r="83" spans="8:8" hidden="1"/>
    <row r="84" spans="8:8" hidden="1"/>
    <row r="85" spans="8:8" hidden="1"/>
    <row r="86" spans="8:8" hidden="1"/>
    <row r="87" spans="8:8" hidden="1"/>
    <row r="88" spans="8:8" hidden="1"/>
    <row r="89" spans="8:8" hidden="1"/>
    <row r="90" spans="8:8" hidden="1"/>
    <row r="91" spans="8:8" hidden="1"/>
    <row r="92" spans="8:8" hidden="1"/>
    <row r="93" spans="8:8" hidden="1"/>
    <row r="94" spans="8:8" hidden="1"/>
    <row r="95" spans="8:8" hidden="1"/>
    <row r="96" spans="8:8" hidden="1"/>
    <row r="97" spans="8:8" hidden="1"/>
    <row r="98" spans="8:8" hidden="1"/>
    <row r="99" spans="8:8" hidden="1"/>
    <row r="100" spans="8:8" hidden="1"/>
    <row r="101" spans="8:8" hidden="1"/>
    <row r="102" spans="8:8" hidden="1"/>
    <row r="103" spans="8:8" hidden="1"/>
    <row r="104" spans="8:8" hidden="1"/>
    <row r="105" spans="8:8" hidden="1"/>
    <row r="106" spans="8:8" hidden="1"/>
    <row r="107" spans="8:8" hidden="1"/>
    <row r="108" spans="8:8" hidden="1"/>
    <row r="109" spans="8:8" hidden="1"/>
    <row r="110" spans="8:8" hidden="1"/>
    <row r="111" spans="8:8" hidden="1"/>
    <row r="112" spans="8:8" hidden="1"/>
    <row r="113" spans="8:8" hidden="1"/>
    <row r="114" spans="8:8" hidden="1"/>
    <row r="115" spans="8:8" hidden="1"/>
    <row r="116" spans="8:8" hidden="1"/>
    <row r="117" spans="8:8" hidden="1"/>
    <row r="118" spans="8:8" hidden="1"/>
    <row r="119" spans="8:8" hidden="1"/>
    <row r="120" spans="8:8" hidden="1"/>
    <row r="121" spans="8:8" hidden="1"/>
    <row r="122" spans="8:8" hidden="1"/>
    <row r="123" spans="8:8" hidden="1"/>
    <row r="124" spans="8:8" hidden="1"/>
    <row r="125" spans="8:8" hidden="1"/>
    <row r="126" spans="8:8" hidden="1"/>
    <row r="127" spans="8:8" hidden="1"/>
    <row r="128" spans="8:8" hidden="1"/>
    <row r="129" spans="8:8" hidden="1"/>
    <row r="130" spans="8:8" hidden="1"/>
    <row r="131" spans="8:8" hidden="1"/>
    <row r="132" spans="8:8" hidden="1"/>
    <row r="133" spans="8:8" hidden="1"/>
    <row r="134" spans="8:8" hidden="1"/>
    <row r="135" spans="8:8" hidden="1"/>
    <row r="136" spans="8:8" hidden="1"/>
    <row r="137" spans="8:8" hidden="1"/>
    <row r="138" spans="8:8" hidden="1"/>
    <row r="139" spans="8:8" hidden="1"/>
    <row r="140" spans="8:8" hidden="1"/>
    <row r="141" spans="8:8" hidden="1"/>
    <row r="142" spans="8:8" hidden="1"/>
    <row r="143" spans="8:8" hidden="1"/>
    <row r="144" spans="8:8" hidden="1"/>
    <row r="145" spans="8:8" hidden="1"/>
    <row r="146" spans="8:8" hidden="1"/>
    <row r="147" spans="8:8" hidden="1"/>
    <row r="148" spans="8:8" hidden="1"/>
    <row r="149" spans="8:8" hidden="1"/>
    <row r="150" spans="8:8" hidden="1"/>
    <row r="151" spans="8:8" hidden="1"/>
    <row r="152" spans="8:8" hidden="1"/>
    <row r="153" spans="8:8" hidden="1"/>
    <row r="154" spans="8:8" hidden="1"/>
    <row r="155" spans="8:8" hidden="1"/>
    <row r="156" spans="8:8" hidden="1"/>
    <row r="157" spans="8:8" hidden="1"/>
    <row r="158" spans="8:8" hidden="1"/>
    <row r="159" spans="8:8" hidden="1"/>
    <row r="160" spans="8:8" hidden="1"/>
    <row r="161" spans="8:8" hidden="1"/>
    <row r="162" spans="8:8" hidden="1"/>
    <row r="163" spans="8:8" hidden="1"/>
    <row r="164" spans="8:8" hidden="1"/>
    <row r="165" spans="8:8" hidden="1"/>
    <row r="166" spans="8:8" hidden="1"/>
    <row r="167" spans="8:8" hidden="1"/>
    <row r="168" spans="8:8" hidden="1"/>
    <row r="169" spans="8:8" hidden="1"/>
    <row r="170" spans="8:8" hidden="1"/>
    <row r="171" spans="8:8" hidden="1"/>
    <row r="172" spans="8:8" hidden="1"/>
    <row r="173" spans="8:8" hidden="1"/>
    <row r="174" spans="8:8" hidden="1"/>
    <row r="175" spans="8:8" hidden="1"/>
    <row r="176" spans="8:8" hidden="1"/>
    <row r="177" spans="8:8" hidden="1"/>
    <row r="178" spans="8:8" hidden="1"/>
    <row r="179" spans="8:8" hidden="1"/>
    <row r="180" spans="8:8" hidden="1"/>
    <row r="181" spans="8:8" hidden="1"/>
    <row r="182" spans="8:8" hidden="1"/>
    <row r="183" spans="8:8" hidden="1"/>
    <row r="184" spans="8:8" hidden="1"/>
    <row r="185" spans="8:8" hidden="1"/>
    <row r="186" spans="8:8" hidden="1"/>
    <row r="187" spans="8:8" hidden="1"/>
    <row r="188" spans="8:8" hidden="1"/>
    <row r="189" spans="8:8" hidden="1"/>
    <row r="190" spans="8:8" hidden="1"/>
    <row r="191" spans="8:8" hidden="1"/>
    <row r="192" spans="8:8" hidden="1"/>
    <row r="193" spans="8:8" hidden="1"/>
    <row r="194" spans="8:8" hidden="1"/>
    <row r="195" spans="8:8" hidden="1"/>
    <row r="196" spans="8:8" hidden="1"/>
    <row r="197" spans="8:8" hidden="1"/>
    <row r="198" spans="8:8" hidden="1"/>
    <row r="199" spans="8:8" hidden="1"/>
    <row r="200" spans="8:8" hidden="1"/>
    <row r="201" spans="8:8" hidden="1"/>
    <row r="202" spans="8:8" hidden="1"/>
    <row r="203" spans="8:8" hidden="1"/>
    <row r="204" spans="8:8" hidden="1"/>
    <row r="205" spans="8:8" hidden="1"/>
    <row r="206" spans="8:8" hidden="1"/>
    <row r="207" spans="8:8" hidden="1"/>
    <row r="208" spans="8:8" hidden="1"/>
    <row r="209" spans="8:8" hidden="1"/>
    <row r="210" spans="8:8" hidden="1"/>
    <row r="211" spans="8:8" hidden="1"/>
    <row r="212" spans="8:8" hidden="1"/>
    <row r="213" spans="8:8" hidden="1"/>
    <row r="214" spans="8:8" hidden="1"/>
    <row r="215" spans="8:8" hidden="1"/>
    <row r="216" spans="8:8" hidden="1"/>
    <row r="217" spans="8:8" hidden="1"/>
    <row r="218" spans="8:8" hidden="1"/>
    <row r="219" spans="8:8" hidden="1"/>
    <row r="220" spans="8:8" hidden="1"/>
    <row r="221" spans="8:8" hidden="1"/>
    <row r="222" spans="8:8" hidden="1"/>
    <row r="223" spans="8:8" hidden="1"/>
    <row r="224" spans="8:8" hidden="1"/>
    <row r="225" spans="8:8" hidden="1"/>
    <row r="226" spans="8:8" hidden="1"/>
    <row r="227" spans="8:8" hidden="1"/>
    <row r="228" spans="8:8" hidden="1"/>
    <row r="229" spans="8:8" hidden="1"/>
    <row r="230" spans="8:8" hidden="1"/>
    <row r="231" spans="8:8" hidden="1"/>
    <row r="232" spans="8:8" hidden="1"/>
    <row r="233" spans="8:8" hidden="1"/>
    <row r="234" spans="8:8" hidden="1"/>
    <row r="235" spans="8:8" hidden="1"/>
    <row r="236" spans="8:8" hidden="1"/>
    <row r="237" spans="8:8" hidden="1"/>
    <row r="238" spans="8:8" hidden="1"/>
    <row r="239" spans="8:8" hidden="1"/>
    <row r="240" spans="8:8" hidden="1"/>
    <row r="241" spans="8:8" customHeight="1"/>
    <row r="242" spans="8:8" customHeight="1"/>
    <row r="243" spans="8:8" customHeight="1"/>
    <row r="244" spans="8:8" customHeight="1"/>
    <row r="245" spans="8:8" customHeight="1"/>
    <row r="246" spans="8:8" customHeight="1"/>
    <row r="247" spans="8:8" customHeight="1"/>
  </sheetData>
  <sheetProtection password="c875" sheet="1" objects="1" scenarios="1" formatCells="0" formatColumns="0" formatRows="0" insertColumns="0" insertRows="0" deleteColumns="0" deleteRows="0" selectLockedCells="1"/>
  <mergeCells count="142">
    <mergeCell ref="C1:Y1"/>
    <mergeCell ref="G2:I2"/>
    <mergeCell ref="K2:Y2"/>
    <mergeCell ref="C3:Y3"/>
    <mergeCell ref="C4:Y4"/>
    <mergeCell ref="C5:Y5"/>
    <mergeCell ref="P6:Q6"/>
    <mergeCell ref="R6:Y6"/>
    <mergeCell ref="O8:O9"/>
    <mergeCell ref="B10:B33"/>
    <mergeCell ref="B34:B57"/>
    <mergeCell ref="L8:L9"/>
    <mergeCell ref="X7:X9"/>
    <mergeCell ref="G7:G9"/>
    <mergeCell ref="V7:V9"/>
    <mergeCell ref="D7:F9"/>
    <mergeCell ref="T7:T9"/>
    <mergeCell ref="C7:C9"/>
    <mergeCell ref="Q8:Q9"/>
    <mergeCell ref="I7:I9"/>
    <mergeCell ref="M8:M9"/>
    <mergeCell ref="Y7:Y9"/>
    <mergeCell ref="P7:R7"/>
    <mergeCell ref="U7:U9"/>
    <mergeCell ref="S7:S9"/>
    <mergeCell ref="P8:P9"/>
    <mergeCell ref="R8:R9"/>
    <mergeCell ref="W7:W9"/>
    <mergeCell ref="C10:C12"/>
    <mergeCell ref="H10:H12"/>
    <mergeCell ref="N76:Q76"/>
    <mergeCell ref="J78:M78"/>
    <mergeCell ref="D75:I78"/>
    <mergeCell ref="C13:C15"/>
    <mergeCell ref="N77:Q77"/>
    <mergeCell ref="C79:M79"/>
    <mergeCell ref="J76:M76"/>
    <mergeCell ref="J75:M75"/>
    <mergeCell ref="H67:H69"/>
    <mergeCell ref="D55:F57"/>
    <mergeCell ref="G61:G63"/>
    <mergeCell ref="H61:H63"/>
    <mergeCell ref="G64:G66"/>
    <mergeCell ref="D64:F66"/>
    <mergeCell ref="D61:F63"/>
    <mergeCell ref="H13:H15"/>
    <mergeCell ref="D10:F12"/>
    <mergeCell ref="G16:G18"/>
    <mergeCell ref="N73:Q73"/>
    <mergeCell ref="G10:G12"/>
    <mergeCell ref="N79:Q79"/>
    <mergeCell ref="N78:Q78"/>
    <mergeCell ref="B80:Z80"/>
    <mergeCell ref="G67:G69"/>
    <mergeCell ref="H55:H57"/>
    <mergeCell ref="D19:F21"/>
    <mergeCell ref="H37:H39"/>
    <mergeCell ref="C16:C18"/>
    <mergeCell ref="H52:H54"/>
    <mergeCell ref="D40:F42"/>
    <mergeCell ref="D49:F51"/>
    <mergeCell ref="G49:G51"/>
    <mergeCell ref="D52:F54"/>
    <mergeCell ref="D43:F45"/>
    <mergeCell ref="D46:F48"/>
    <mergeCell ref="G13:G15"/>
    <mergeCell ref="R74:Y79"/>
    <mergeCell ref="R72:Y73"/>
    <mergeCell ref="R71:Y71"/>
    <mergeCell ref="H25:H27"/>
    <mergeCell ref="G28:G30"/>
    <mergeCell ref="D25:F27"/>
    <mergeCell ref="G22:G24"/>
    <mergeCell ref="H58:H60"/>
    <mergeCell ref="C2:E2"/>
    <mergeCell ref="J73:M73"/>
    <mergeCell ref="B70:B79"/>
    <mergeCell ref="C6:F6"/>
    <mergeCell ref="H16:H18"/>
    <mergeCell ref="M7:O7"/>
    <mergeCell ref="N74:Q74"/>
    <mergeCell ref="C71:Q71"/>
    <mergeCell ref="N75:Q75"/>
    <mergeCell ref="J74:M74"/>
    <mergeCell ref="N72:Q72"/>
    <mergeCell ref="D13:F15"/>
    <mergeCell ref="J72:M72"/>
    <mergeCell ref="H7:H9"/>
    <mergeCell ref="B1:B9"/>
    <mergeCell ref="J8:J9"/>
    <mergeCell ref="G6:K6"/>
    <mergeCell ref="C70:G70"/>
    <mergeCell ref="D72:I74"/>
    <mergeCell ref="L6:N6"/>
    <mergeCell ref="J77:M77"/>
    <mergeCell ref="D16:F18"/>
    <mergeCell ref="J7:L7"/>
    <mergeCell ref="H46:H48"/>
    <mergeCell ref="G25:G27"/>
    <mergeCell ref="H19:H21"/>
    <mergeCell ref="G31:G33"/>
    <mergeCell ref="H31:H33"/>
    <mergeCell ref="H28:H30"/>
    <mergeCell ref="H22:H24"/>
    <mergeCell ref="H64:H66"/>
    <mergeCell ref="C46:C48"/>
    <mergeCell ref="C58:C60"/>
    <mergeCell ref="C55:C57"/>
    <mergeCell ref="C52:C54"/>
    <mergeCell ref="C49:C51"/>
    <mergeCell ref="C61:C63"/>
    <mergeCell ref="C64:C66"/>
    <mergeCell ref="G58:G60"/>
    <mergeCell ref="G46:G48"/>
    <mergeCell ref="H49:H51"/>
    <mergeCell ref="C34:C36"/>
    <mergeCell ref="C37:C39"/>
    <mergeCell ref="C40:C42"/>
    <mergeCell ref="G55:G57"/>
    <mergeCell ref="D58:F60"/>
    <mergeCell ref="D37:F39"/>
    <mergeCell ref="G34:G36"/>
    <mergeCell ref="G37:G39"/>
    <mergeCell ref="D34:F36"/>
    <mergeCell ref="D28:F30"/>
    <mergeCell ref="D31:F33"/>
    <mergeCell ref="H43:H45"/>
    <mergeCell ref="C22:C24"/>
    <mergeCell ref="G19:G21"/>
    <mergeCell ref="G40:G42"/>
    <mergeCell ref="C25:C27"/>
    <mergeCell ref="C28:C30"/>
    <mergeCell ref="C31:C33"/>
    <mergeCell ref="C19:C21"/>
    <mergeCell ref="H40:H42"/>
    <mergeCell ref="G43:G45"/>
    <mergeCell ref="D22:F24"/>
    <mergeCell ref="H34:H36"/>
    <mergeCell ref="C43:C45"/>
    <mergeCell ref="D67:F69"/>
    <mergeCell ref="G52:G54"/>
    <mergeCell ref="C67:C69"/>
  </mergeCells>
  <conditionalFormatting sqref="A10:Y69">
    <cfRule type="expression" priority="1" dxfId="2">
      <formula>$A10="n"</formula>
    </cfRule>
  </conditionalFormatting>
  <dataValidations count="3">
    <dataValidation allowBlank="1" type="list" errorStyle="stop" showInputMessage="1" showErrorMessage="1" sqref="F2">
      <formula1>"YES,NO"</formula1>
    </dataValidation>
    <dataValidation allowBlank="1" type="list" errorStyle="stop" showInputMessage="1" showErrorMessage="1" sqref="G2">
      <formula1>"OFFICE:  PRINCIPAL,OFFICE:  HEAD MASTER,OFFICE:  CBEO"</formula1>
    </dataValidation>
    <dataValidation allowBlank="1" type="list" errorStyle="stop" showInputMessage="1" showErrorMessage="1" sqref="H10:H69">
      <formula1>"After-2004,Before-2004"</formula1>
    </dataValidation>
  </dataValidations>
  <pageMargins left="0.35433070866141736" right="0.15748031496062992" top="0.1968503937007874" bottom="0.1968503937007874" header="0.15748031496062992" footer="0.15748031496062992"/>
  <pageSetup paperSize="9" scale="5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tabColor rgb="FFFF0000"/>
  </sheetPr>
  <dimension ref="A1:XEO192"/>
  <sheetViews>
    <sheetView workbookViewId="0" topLeftCell="B1" zoomScale="70">
      <selection activeCell="M12" sqref="M12"/>
    </sheetView>
  </sheetViews>
  <sheetFormatPr defaultRowHeight="0.0" customHeight="1" defaultColWidth="0" zeroHeight="1"/>
  <cols>
    <col min="1" max="1" hidden="1" customWidth="1" width="7.5703125" style="1"/>
    <col min="2" max="2" customWidth="1" width="7.4257812" style="1"/>
    <col min="3" max="3" customWidth="1" width="5.4257812" style="1"/>
    <col min="4" max="4" customWidth="1" width="2.5703125" style="1"/>
    <col min="5" max="6" customWidth="1" width="17.855469" style="1"/>
    <col min="7" max="7" customWidth="1" width="16.285156" style="1"/>
    <col min="8" max="8" customWidth="1" width="17.570312" style="1"/>
    <col min="9" max="9" customWidth="1" width="12.855469" style="1"/>
    <col min="10" max="19" customWidth="1" width="9.5703125" style="1"/>
    <col min="20" max="20" customWidth="1" width="8.0" style="1"/>
    <col min="21" max="22" customWidth="1" width="9.5703125" style="1"/>
    <col min="23" max="23" customWidth="1" width="10.7109375" style="1"/>
    <col min="24" max="25" customWidth="1" width="11.285156" style="1"/>
    <col min="26" max="26" customWidth="1" width="7.8554688" style="1"/>
    <col min="27" max="16368" hidden="1" customWidth="0" width="7.8554688" style="1"/>
    <col min="16369" max="16384" hidden="1" customWidth="0" width="4.0" style="1"/>
  </cols>
  <sheetData>
    <row r="1" spans="8:8" ht="36.0" customHeight="1">
      <c r="B1" s="2"/>
      <c r="C1" s="3" t="s">
        <v>21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</row>
    <row r="2" spans="8:8" ht="35.25" customHeight="1">
      <c r="B2" s="2"/>
      <c r="C2" s="5" t="s">
        <v>52</v>
      </c>
      <c r="D2" s="6"/>
      <c r="E2" s="6"/>
      <c r="F2" s="7" t="s">
        <v>53</v>
      </c>
      <c r="G2" s="8" t="s">
        <v>42</v>
      </c>
      <c r="H2" s="9"/>
      <c r="I2" s="9"/>
      <c r="J2" s="10" t="s">
        <v>43</v>
      </c>
      <c r="K2" s="11" t="s">
        <v>39</v>
      </c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2"/>
      <c r="Z2" s="13"/>
    </row>
    <row r="3" spans="8:8" ht="24.0" customHeight="1">
      <c r="B3" s="2"/>
      <c r="C3" s="14" t="str">
        <f>CONCATENATE(C2,J2,K2)</f>
        <v>NPS DEDUCTION,   GOVT. SR. SEC. SCHOOL…………………………………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3"/>
    </row>
    <row r="4" spans="8:8" ht="18.75" customHeight="1">
      <c r="B4" s="2"/>
      <c r="C4" s="16" t="s">
        <v>57</v>
      </c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3"/>
    </row>
    <row r="5" spans="8:8" ht="39.0" customHeight="1">
      <c r="B5" s="2"/>
      <c r="C5" s="18" t="s">
        <v>55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20"/>
      <c r="Z5" s="13"/>
    </row>
    <row r="6" spans="8:8" s="21" ht="20.25" customFormat="1" customHeight="1">
      <c r="B6" s="2"/>
      <c r="C6" s="22" t="s">
        <v>25</v>
      </c>
      <c r="D6" s="23"/>
      <c r="E6" s="23"/>
      <c r="F6" s="23"/>
      <c r="G6" s="24" t="s">
        <v>36</v>
      </c>
      <c r="H6" s="24"/>
      <c r="I6" s="24"/>
      <c r="J6" s="24"/>
      <c r="K6" s="25"/>
      <c r="L6" s="26" t="s">
        <v>40</v>
      </c>
      <c r="M6" s="27"/>
      <c r="N6" s="27"/>
      <c r="O6" s="28">
        <v>27.0</v>
      </c>
      <c r="P6" s="29" t="s">
        <v>26</v>
      </c>
      <c r="Q6" s="30"/>
      <c r="R6" s="31">
        <v>44515.0</v>
      </c>
      <c r="S6" s="31"/>
      <c r="T6" s="31"/>
      <c r="U6" s="31"/>
      <c r="V6" s="31"/>
      <c r="W6" s="31"/>
      <c r="X6" s="31"/>
      <c r="Y6" s="31"/>
      <c r="Z6" s="32"/>
    </row>
    <row r="7" spans="8:8" ht="32.25" customHeight="1">
      <c r="B7" s="2"/>
      <c r="C7" s="33" t="s">
        <v>13</v>
      </c>
      <c r="D7" s="34" t="s">
        <v>23</v>
      </c>
      <c r="E7" s="35"/>
      <c r="F7" s="36"/>
      <c r="G7" s="34" t="s">
        <v>24</v>
      </c>
      <c r="H7" s="37" t="s">
        <v>58</v>
      </c>
      <c r="I7" s="37" t="s">
        <v>56</v>
      </c>
      <c r="J7" s="38" t="s">
        <v>28</v>
      </c>
      <c r="K7" s="39"/>
      <c r="L7" s="40"/>
      <c r="M7" s="41" t="s">
        <v>29</v>
      </c>
      <c r="N7" s="39"/>
      <c r="O7" s="40"/>
      <c r="P7" s="38" t="s">
        <v>30</v>
      </c>
      <c r="Q7" s="39"/>
      <c r="R7" s="40"/>
      <c r="S7" s="42" t="s">
        <v>31</v>
      </c>
      <c r="T7" s="43" t="s">
        <v>20</v>
      </c>
      <c r="U7" s="37" t="s">
        <v>32</v>
      </c>
      <c r="V7" s="33" t="s">
        <v>14</v>
      </c>
      <c r="W7" s="44" t="s">
        <v>15</v>
      </c>
      <c r="X7" s="33" t="s">
        <v>44</v>
      </c>
      <c r="Y7" s="44" t="s">
        <v>45</v>
      </c>
      <c r="Z7" s="13"/>
    </row>
    <row r="8" spans="8:8" ht="32.25" customHeight="1">
      <c r="B8" s="2"/>
      <c r="C8" s="45"/>
      <c r="D8" s="46"/>
      <c r="E8" s="47"/>
      <c r="F8" s="48"/>
      <c r="G8" s="46"/>
      <c r="H8" s="49"/>
      <c r="I8" s="50"/>
      <c r="J8" s="51" t="s">
        <v>0</v>
      </c>
      <c r="K8" s="52" t="s">
        <v>1</v>
      </c>
      <c r="L8" s="53" t="s">
        <v>2</v>
      </c>
      <c r="M8" s="51" t="s">
        <v>0</v>
      </c>
      <c r="N8" s="52" t="s">
        <v>1</v>
      </c>
      <c r="O8" s="53" t="s">
        <v>2</v>
      </c>
      <c r="P8" s="51" t="s">
        <v>0</v>
      </c>
      <c r="Q8" s="54" t="s">
        <v>1</v>
      </c>
      <c r="R8" s="53" t="s">
        <v>2</v>
      </c>
      <c r="S8" s="55"/>
      <c r="T8" s="56"/>
      <c r="U8" s="50"/>
      <c r="V8" s="45"/>
      <c r="W8" s="57"/>
      <c r="X8" s="45"/>
      <c r="Y8" s="57"/>
      <c r="Z8" s="13"/>
    </row>
    <row r="9" spans="8:8" ht="32.25" customHeight="1">
      <c r="B9" s="2"/>
      <c r="C9" s="58"/>
      <c r="D9" s="59"/>
      <c r="E9" s="60"/>
      <c r="F9" s="61"/>
      <c r="G9" s="59"/>
      <c r="H9" s="62"/>
      <c r="I9" s="50"/>
      <c r="J9" s="63"/>
      <c r="K9" s="64">
        <v>0.34</v>
      </c>
      <c r="L9" s="65"/>
      <c r="M9" s="63"/>
      <c r="N9" s="64">
        <v>0.31</v>
      </c>
      <c r="O9" s="65"/>
      <c r="P9" s="63"/>
      <c r="Q9" s="66"/>
      <c r="R9" s="65"/>
      <c r="S9" s="67"/>
      <c r="T9" s="68"/>
      <c r="U9" s="69"/>
      <c r="V9" s="58"/>
      <c r="W9" s="70"/>
      <c r="X9" s="58"/>
      <c r="Y9" s="70"/>
      <c r="Z9" s="13"/>
    </row>
    <row r="10" spans="8:8" s="71" ht="33.0" customFormat="1" customHeight="1">
      <c r="A10" s="72" t="str">
        <f>IF(C10&gt;=1,"y","n")</f>
        <v>y</v>
      </c>
      <c r="B10" s="73"/>
      <c r="C10" s="239">
        <v>1.0</v>
      </c>
      <c r="D10" s="75" t="s">
        <v>37</v>
      </c>
      <c r="E10" s="76"/>
      <c r="F10" s="77"/>
      <c r="G10" s="240" t="s">
        <v>35</v>
      </c>
      <c r="H10" s="241">
        <v>43800.0</v>
      </c>
      <c r="I10" s="80" t="s">
        <v>46</v>
      </c>
      <c r="J10" s="81">
        <f>ROUND(H10/2,0)</f>
        <v>21900.0</v>
      </c>
      <c r="K10" s="82">
        <f t="array" ref="K10">ROUND(J10*$K$9,0)</f>
        <v>7446.0</v>
      </c>
      <c r="L10" s="83">
        <f t="array" ref="L10">ROUND(J10+K10,0)</f>
        <v>29346.0</v>
      </c>
      <c r="M10" s="84">
        <f t="array" ref="M10">J10</f>
        <v>21900.0</v>
      </c>
      <c r="N10" s="82">
        <f t="array" ref="N10">ROUND(M10*$N$9,0)</f>
        <v>6789.0</v>
      </c>
      <c r="O10" s="83">
        <f t="array" ref="O10">ROUND(M10+N10,0)</f>
        <v>28689.0</v>
      </c>
      <c r="P10" s="85">
        <f t="array" ref="P10">ROUND(J10-M10,0)</f>
        <v>0.0</v>
      </c>
      <c r="Q10" s="86">
        <f t="array" ref="Q10">ROUND(K10-N10,0)</f>
        <v>657.0</v>
      </c>
      <c r="R10" s="83">
        <f t="array" ref="R10">ROUND(P10+Q10,0)</f>
        <v>657.0</v>
      </c>
      <c r="S10" s="87">
        <v>0.0</v>
      </c>
      <c r="T10" s="87">
        <v>0.0</v>
      </c>
      <c r="U10" s="88">
        <v>0.0</v>
      </c>
      <c r="V10" s="89">
        <f t="array" ref="V10">ROUND(S10+T10+U10,0)</f>
        <v>0.0</v>
      </c>
      <c r="W10" s="89">
        <f t="array" ref="W10">ROUND(R10-V10,0)</f>
        <v>657.0</v>
      </c>
      <c r="X10" s="90"/>
      <c r="Y10" s="91"/>
      <c r="Z10" s="92"/>
    </row>
    <row r="11" spans="8:8" s="71" ht="33.0" customFormat="1" customHeight="1">
      <c r="A11" s="72" t="str">
        <f t="shared" si="0" ref="A11">IF(C11&gt;=1,"y","n")</f>
        <v>y</v>
      </c>
      <c r="B11" s="73"/>
      <c r="C11" s="239">
        <v>2.0</v>
      </c>
      <c r="D11" s="75" t="s">
        <v>38</v>
      </c>
      <c r="E11" s="76"/>
      <c r="F11" s="77"/>
      <c r="G11" s="240" t="s">
        <v>35</v>
      </c>
      <c r="H11" s="241">
        <v>53800.0</v>
      </c>
      <c r="I11" s="80" t="str">
        <f>I10</f>
        <v>Jan,22</v>
      </c>
      <c r="J11" s="81">
        <f t="shared" si="1" ref="J11:J14">ROUND(H11/2,0)</f>
        <v>26900.0</v>
      </c>
      <c r="K11" s="82">
        <f t="array" ref="K11">ROUND(J11*$K$9,0)</f>
        <v>9146.0</v>
      </c>
      <c r="L11" s="127">
        <f t="array" ref="L11">ROUND(J11+K11,0)</f>
        <v>36046.0</v>
      </c>
      <c r="M11" s="128">
        <f t="array" ref="M11">J11</f>
        <v>26900.0</v>
      </c>
      <c r="N11" s="82">
        <f t="array" ref="N11">ROUND(M11*$N$9,0)</f>
        <v>8339.0</v>
      </c>
      <c r="O11" s="127">
        <f t="array" ref="O11">ROUND(M11+N11,0)</f>
        <v>35239.0</v>
      </c>
      <c r="P11" s="129">
        <f t="array" ref="P11">ROUND(J11-M11,0)</f>
        <v>0.0</v>
      </c>
      <c r="Q11" s="130">
        <f t="array" ref="Q11">ROUND(K11-N11,0)</f>
        <v>807.0</v>
      </c>
      <c r="R11" s="127">
        <f t="array" ref="R11">ROUND(P11+Q11,0)</f>
        <v>807.0</v>
      </c>
      <c r="S11" s="87">
        <v>0.0</v>
      </c>
      <c r="T11" s="87">
        <v>0.0</v>
      </c>
      <c r="U11" s="88">
        <v>0.0</v>
      </c>
      <c r="V11" s="89">
        <f t="array" ref="V11">ROUND(S11+T11+U11,0)</f>
        <v>0.0</v>
      </c>
      <c r="W11" s="89">
        <f t="array" ref="W11">ROUND(R11-V11,0)</f>
        <v>807.0</v>
      </c>
      <c r="X11" s="132"/>
      <c r="Y11" s="91"/>
      <c r="Z11" s="125"/>
    </row>
    <row r="12" spans="8:8" s="71" ht="33.0" customFormat="1" customHeight="1">
      <c r="A12" s="72" t="str">
        <f t="shared" si="2" ref="A12">IF(C12&gt;=1,"y","n")</f>
        <v>y</v>
      </c>
      <c r="B12" s="73"/>
      <c r="C12" s="239">
        <v>3.0</v>
      </c>
      <c r="D12" s="75"/>
      <c r="E12" s="76"/>
      <c r="F12" s="77"/>
      <c r="G12" s="240"/>
      <c r="H12" s="241"/>
      <c r="I12" s="80" t="str">
        <f>I11</f>
        <v>Jan,22</v>
      </c>
      <c r="J12" s="81">
        <f t="shared" si="1"/>
        <v>0.0</v>
      </c>
      <c r="K12" s="82">
        <f t="array" ref="K12">ROUND(J12*$K$9,0)</f>
        <v>0.0</v>
      </c>
      <c r="L12" s="127">
        <f t="array" ref="L12">ROUND(J12+K12,0)</f>
        <v>0.0</v>
      </c>
      <c r="M12" s="128">
        <f t="array" ref="M12">J12</f>
        <v>0.0</v>
      </c>
      <c r="N12" s="82">
        <f t="array" ref="N12">ROUND(M12*$N$9,0)</f>
        <v>0.0</v>
      </c>
      <c r="O12" s="127">
        <f t="array" ref="O12">ROUND(M12+N12,0)</f>
        <v>0.0</v>
      </c>
      <c r="P12" s="129">
        <f t="array" ref="P12">ROUND(J12-M12,0)</f>
        <v>0.0</v>
      </c>
      <c r="Q12" s="130">
        <f t="array" ref="Q12">ROUND(K12-N12,0)</f>
        <v>0.0</v>
      </c>
      <c r="R12" s="127">
        <f t="array" ref="R12">ROUND(P12+Q12,0)</f>
        <v>0.0</v>
      </c>
      <c r="S12" s="87">
        <v>0.0</v>
      </c>
      <c r="T12" s="87">
        <v>0.0</v>
      </c>
      <c r="U12" s="88">
        <v>0.0</v>
      </c>
      <c r="V12" s="89">
        <f t="array" ref="V12">ROUND(S12+T12+U12,0)</f>
        <v>0.0</v>
      </c>
      <c r="W12" s="89">
        <f t="array" ref="W12">ROUND(R12-V12,0)</f>
        <v>0.0</v>
      </c>
      <c r="X12" s="132"/>
      <c r="Y12" s="91"/>
      <c r="Z12" s="125"/>
    </row>
    <row r="13" spans="8:8" s="71" ht="33.0" customFormat="1" customHeight="1">
      <c r="A13" s="72" t="str">
        <f t="shared" si="3" ref="A13">IF(C13&gt;=1,"y","n")</f>
        <v>n</v>
      </c>
      <c r="B13" s="73"/>
      <c r="C13" s="239"/>
      <c r="D13" s="75"/>
      <c r="E13" s="76"/>
      <c r="F13" s="77"/>
      <c r="G13" s="240"/>
      <c r="H13" s="241"/>
      <c r="I13" s="80" t="str">
        <f>I12</f>
        <v>Jan,22</v>
      </c>
      <c r="J13" s="81">
        <f t="shared" si="1"/>
        <v>0.0</v>
      </c>
      <c r="K13" s="82">
        <f t="array" ref="K13">ROUND(J13*$K$9,0)</f>
        <v>0.0</v>
      </c>
      <c r="L13" s="127">
        <f t="array" ref="L13">ROUND(J13+K13,0)</f>
        <v>0.0</v>
      </c>
      <c r="M13" s="128">
        <f t="array" ref="M13">J13</f>
        <v>0.0</v>
      </c>
      <c r="N13" s="82">
        <f t="array" ref="N13">ROUND(M13*$N$9,0)</f>
        <v>0.0</v>
      </c>
      <c r="O13" s="127">
        <f t="array" ref="O13">ROUND(M13+N13,0)</f>
        <v>0.0</v>
      </c>
      <c r="P13" s="129">
        <f t="array" ref="P13">ROUND(J13-M13,0)</f>
        <v>0.0</v>
      </c>
      <c r="Q13" s="130">
        <f t="array" ref="Q13">ROUND(K13-N13,0)</f>
        <v>0.0</v>
      </c>
      <c r="R13" s="127">
        <f t="array" ref="R13">ROUND(P13+Q13,0)</f>
        <v>0.0</v>
      </c>
      <c r="S13" s="87">
        <v>0.0</v>
      </c>
      <c r="T13" s="87">
        <v>0.0</v>
      </c>
      <c r="U13" s="88">
        <v>0.0</v>
      </c>
      <c r="V13" s="89">
        <f t="array" ref="V13">ROUND(S13+T13+U13,0)</f>
        <v>0.0</v>
      </c>
      <c r="W13" s="89">
        <f t="array" ref="W13">ROUND(R13-V13,0)</f>
        <v>0.0</v>
      </c>
      <c r="X13" s="132"/>
      <c r="Y13" s="91"/>
      <c r="Z13" s="125"/>
    </row>
    <row r="14" spans="8:8" s="71" ht="33.0" customFormat="1" customHeight="1">
      <c r="A14" s="72" t="str">
        <f t="shared" si="4" ref="A14">IF(C14&gt;=1,"y","n")</f>
        <v>n</v>
      </c>
      <c r="B14" s="73"/>
      <c r="C14" s="239"/>
      <c r="D14" s="75"/>
      <c r="E14" s="76"/>
      <c r="F14" s="77"/>
      <c r="G14" s="240"/>
      <c r="H14" s="241"/>
      <c r="I14" s="80" t="str">
        <f>I13</f>
        <v>Jan,22</v>
      </c>
      <c r="J14" s="81">
        <f t="shared" si="1"/>
        <v>0.0</v>
      </c>
      <c r="K14" s="82">
        <f t="array" ref="K14">ROUND(J14*$K$9,0)</f>
        <v>0.0</v>
      </c>
      <c r="L14" s="127">
        <f t="array" ref="L14">ROUND(J14+K14,0)</f>
        <v>0.0</v>
      </c>
      <c r="M14" s="128">
        <f t="array" ref="M14">J14</f>
        <v>0.0</v>
      </c>
      <c r="N14" s="82">
        <f t="array" ref="N14">ROUND(M14*$N$9,0)</f>
        <v>0.0</v>
      </c>
      <c r="O14" s="127">
        <f t="array" ref="O14">ROUND(M14+N14,0)</f>
        <v>0.0</v>
      </c>
      <c r="P14" s="129">
        <f t="array" ref="P14">ROUND(J14-M14,0)</f>
        <v>0.0</v>
      </c>
      <c r="Q14" s="130">
        <f t="array" ref="Q14">ROUND(K14-N14,0)</f>
        <v>0.0</v>
      </c>
      <c r="R14" s="127">
        <f t="array" ref="R14">ROUND(P14+Q14,0)</f>
        <v>0.0</v>
      </c>
      <c r="S14" s="87">
        <v>0.0</v>
      </c>
      <c r="T14" s="87">
        <v>0.0</v>
      </c>
      <c r="U14" s="88">
        <v>0.0</v>
      </c>
      <c r="V14" s="89">
        <f t="array" ref="V14">ROUND(S14+T14+U14,0)</f>
        <v>0.0</v>
      </c>
      <c r="W14" s="89">
        <f t="array" ref="W14">ROUND(R14-V14,0)</f>
        <v>0.0</v>
      </c>
      <c r="X14" s="132"/>
      <c r="Y14" s="91"/>
      <c r="Z14" s="125"/>
    </row>
    <row r="15" spans="8:8" ht="69.0" customHeight="1">
      <c r="B15" s="73"/>
      <c r="C15" s="242" t="s">
        <v>3</v>
      </c>
      <c r="D15" s="243"/>
      <c r="E15" s="243"/>
      <c r="F15" s="243"/>
      <c r="G15" s="243"/>
      <c r="H15" s="243"/>
      <c r="I15" s="244"/>
      <c r="J15" s="155">
        <f t="array" ref="J15">SUM(ROUND(J10:J14,0))</f>
        <v>48800.0</v>
      </c>
      <c r="K15" s="156">
        <f t="array" ref="K15">SUM(ROUND(K10:K14,0))</f>
        <v>16592.0</v>
      </c>
      <c r="L15" s="157">
        <f t="array" ref="L15">SUM(ROUND(L10:L14,0))</f>
        <v>65392.0</v>
      </c>
      <c r="M15" s="155">
        <f t="array" ref="M15">SUM(ROUND(M10:M14,0))</f>
        <v>48800.0</v>
      </c>
      <c r="N15" s="156">
        <f t="array" ref="N15">SUM(ROUND(N10:N14,0))</f>
        <v>15128.0</v>
      </c>
      <c r="O15" s="157">
        <f t="array" ref="O15">SUM(ROUND(O10:O14,0))</f>
        <v>63928.0</v>
      </c>
      <c r="P15" s="155">
        <f t="array" ref="P15">SUM(ROUND(P10:P14,0))</f>
        <v>0.0</v>
      </c>
      <c r="Q15" s="156">
        <f t="array" ref="Q15">SUM(ROUND(Q10:Q14,0))</f>
        <v>1464.0</v>
      </c>
      <c r="R15" s="158">
        <f t="array" ref="R15">SUM(ROUND(R10:R14,0))</f>
        <v>1464.0</v>
      </c>
      <c r="S15" s="159">
        <f t="array" ref="S15">SUM(ROUND(S10:S14,0))</f>
        <v>0.0</v>
      </c>
      <c r="T15" s="155">
        <f t="array" ref="T15">SUM(ROUND(T10:T14,0))</f>
        <v>0.0</v>
      </c>
      <c r="U15" s="155">
        <f t="array" ref="U15">SUM(ROUND(U10:U14,0))</f>
        <v>0.0</v>
      </c>
      <c r="V15" s="160">
        <f t="array" ref="V15">SUM(ROUND(V10:V14,0))</f>
        <v>0.0</v>
      </c>
      <c r="W15" s="160">
        <f t="array" ref="W15">SUM(ROUND(W10:W14,0))</f>
        <v>1464.0</v>
      </c>
      <c r="X15" s="160"/>
      <c r="Y15" s="161"/>
      <c r="Z15" s="162"/>
    </row>
    <row r="16" spans="8:8" ht="18.0" customHeight="1">
      <c r="B16" s="73"/>
      <c r="C16" s="163" t="s">
        <v>9</v>
      </c>
      <c r="D16" s="164"/>
      <c r="E16" s="164"/>
      <c r="F16" s="164"/>
      <c r="G16" s="164"/>
      <c r="H16" s="164"/>
      <c r="I16" s="165"/>
      <c r="J16" s="165"/>
      <c r="K16" s="165"/>
      <c r="L16" s="165"/>
      <c r="M16" s="165"/>
      <c r="N16" s="165"/>
      <c r="O16" s="165"/>
      <c r="P16" s="165"/>
      <c r="Q16" s="165"/>
      <c r="R16" s="166" t="s">
        <v>18</v>
      </c>
      <c r="S16" s="167"/>
      <c r="T16" s="167"/>
      <c r="U16" s="167"/>
      <c r="V16" s="167"/>
      <c r="W16" s="167"/>
      <c r="X16" s="167"/>
      <c r="Y16" s="168"/>
      <c r="Z16" s="162"/>
    </row>
    <row r="17" spans="8:8" ht="18.0" customHeight="1">
      <c r="B17" s="73"/>
      <c r="C17" s="169" t="s">
        <v>4</v>
      </c>
      <c r="D17" s="170" t="s">
        <v>12</v>
      </c>
      <c r="E17" s="171"/>
      <c r="F17" s="171"/>
      <c r="G17" s="171"/>
      <c r="H17" s="172"/>
      <c r="I17" s="173"/>
      <c r="J17" s="174" t="s">
        <v>7</v>
      </c>
      <c r="K17" s="174"/>
      <c r="L17" s="174"/>
      <c r="M17" s="174"/>
      <c r="N17" s="175">
        <f>P15</f>
        <v>0.0</v>
      </c>
      <c r="O17" s="176"/>
      <c r="P17" s="176"/>
      <c r="Q17" s="176"/>
      <c r="R17" s="177" t="s">
        <v>22</v>
      </c>
      <c r="S17" s="178"/>
      <c r="T17" s="178"/>
      <c r="U17" s="178"/>
      <c r="V17" s="178"/>
      <c r="W17" s="178"/>
      <c r="X17" s="178"/>
      <c r="Y17" s="179"/>
      <c r="Z17" s="162"/>
    </row>
    <row r="18" spans="8:8" ht="18.0" customHeight="1">
      <c r="B18" s="73"/>
      <c r="C18" s="180" t="s">
        <v>5</v>
      </c>
      <c r="D18" s="181"/>
      <c r="E18" s="182"/>
      <c r="F18" s="182"/>
      <c r="G18" s="182"/>
      <c r="H18" s="183"/>
      <c r="I18" s="184"/>
      <c r="J18" s="174" t="s">
        <v>8</v>
      </c>
      <c r="K18" s="174"/>
      <c r="L18" s="174"/>
      <c r="M18" s="174"/>
      <c r="N18" s="175">
        <f>Q15</f>
        <v>1464.0</v>
      </c>
      <c r="O18" s="176"/>
      <c r="P18" s="176"/>
      <c r="Q18" s="176"/>
      <c r="R18" s="177"/>
      <c r="S18" s="178"/>
      <c r="T18" s="178"/>
      <c r="U18" s="178"/>
      <c r="V18" s="178"/>
      <c r="W18" s="178"/>
      <c r="X18" s="178"/>
      <c r="Y18" s="179"/>
      <c r="Z18" s="162"/>
    </row>
    <row r="19" spans="8:8" ht="18.0" customHeight="1">
      <c r="B19" s="73"/>
      <c r="C19" s="185"/>
      <c r="D19" s="186"/>
      <c r="E19" s="187"/>
      <c r="F19" s="187"/>
      <c r="G19" s="187"/>
      <c r="H19" s="188"/>
      <c r="I19" s="189"/>
      <c r="J19" s="190" t="s">
        <v>16</v>
      </c>
      <c r="K19" s="190"/>
      <c r="L19" s="190"/>
      <c r="M19" s="190"/>
      <c r="N19" s="191">
        <f>R15</f>
        <v>1464.0</v>
      </c>
      <c r="O19" s="191"/>
      <c r="P19" s="191"/>
      <c r="Q19" s="191"/>
      <c r="R19" s="192" t="s">
        <v>19</v>
      </c>
      <c r="S19" s="193"/>
      <c r="T19" s="193"/>
      <c r="U19" s="193"/>
      <c r="V19" s="193"/>
      <c r="W19" s="193"/>
      <c r="X19" s="193"/>
      <c r="Y19" s="194"/>
      <c r="Z19" s="162"/>
    </row>
    <row r="20" spans="8:8" ht="18.0" customHeight="1">
      <c r="B20" s="73"/>
      <c r="C20" s="169" t="s">
        <v>4</v>
      </c>
      <c r="D20" s="195" t="s">
        <v>10</v>
      </c>
      <c r="E20" s="196"/>
      <c r="F20" s="196"/>
      <c r="G20" s="196"/>
      <c r="H20" s="197"/>
      <c r="I20" s="198"/>
      <c r="J20" s="199" t="s">
        <v>31</v>
      </c>
      <c r="K20" s="200"/>
      <c r="L20" s="200"/>
      <c r="M20" s="201"/>
      <c r="N20" s="175">
        <f>S15</f>
        <v>0.0</v>
      </c>
      <c r="O20" s="176"/>
      <c r="P20" s="176"/>
      <c r="Q20" s="176"/>
      <c r="R20" s="192"/>
      <c r="S20" s="193"/>
      <c r="T20" s="193"/>
      <c r="U20" s="193"/>
      <c r="V20" s="193"/>
      <c r="W20" s="193"/>
      <c r="X20" s="193"/>
      <c r="Y20" s="194"/>
      <c r="Z20" s="162"/>
    </row>
    <row r="21" spans="8:8" ht="18.0" customHeight="1">
      <c r="B21" s="73"/>
      <c r="C21" s="169" t="s">
        <v>5</v>
      </c>
      <c r="D21" s="202"/>
      <c r="E21" s="203"/>
      <c r="F21" s="203"/>
      <c r="G21" s="203"/>
      <c r="H21" s="204"/>
      <c r="I21" s="205"/>
      <c r="J21" s="174" t="s">
        <v>20</v>
      </c>
      <c r="K21" s="174"/>
      <c r="L21" s="174"/>
      <c r="M21" s="174"/>
      <c r="N21" s="206">
        <f>T15</f>
        <v>0.0</v>
      </c>
      <c r="O21" s="207"/>
      <c r="P21" s="207"/>
      <c r="Q21" s="208"/>
      <c r="R21" s="192"/>
      <c r="S21" s="193"/>
      <c r="T21" s="193"/>
      <c r="U21" s="193"/>
      <c r="V21" s="193"/>
      <c r="W21" s="193"/>
      <c r="X21" s="193"/>
      <c r="Y21" s="194"/>
      <c r="Z21" s="162"/>
    </row>
    <row r="22" spans="8:8" ht="18.0" customHeight="1">
      <c r="B22" s="73"/>
      <c r="C22" s="169" t="s">
        <v>6</v>
      </c>
      <c r="D22" s="202"/>
      <c r="E22" s="203"/>
      <c r="F22" s="203"/>
      <c r="G22" s="203"/>
      <c r="H22" s="204"/>
      <c r="I22" s="205"/>
      <c r="J22" s="174" t="s">
        <v>27</v>
      </c>
      <c r="K22" s="174"/>
      <c r="L22" s="174"/>
      <c r="M22" s="174"/>
      <c r="N22" s="206">
        <f>U15</f>
        <v>0.0</v>
      </c>
      <c r="O22" s="207"/>
      <c r="P22" s="207"/>
      <c r="Q22" s="208"/>
      <c r="R22" s="192"/>
      <c r="S22" s="193"/>
      <c r="T22" s="193"/>
      <c r="U22" s="193"/>
      <c r="V22" s="193"/>
      <c r="W22" s="193"/>
      <c r="X22" s="193"/>
      <c r="Y22" s="194"/>
      <c r="Z22" s="162"/>
    </row>
    <row r="23" spans="8:8" ht="18.0" customHeight="1">
      <c r="B23" s="73"/>
      <c r="C23" s="209"/>
      <c r="D23" s="210"/>
      <c r="E23" s="211"/>
      <c r="F23" s="211"/>
      <c r="G23" s="211"/>
      <c r="H23" s="212"/>
      <c r="I23" s="213"/>
      <c r="J23" s="190" t="s">
        <v>17</v>
      </c>
      <c r="K23" s="190"/>
      <c r="L23" s="190"/>
      <c r="M23" s="190"/>
      <c r="N23" s="191">
        <f>V15</f>
        <v>0.0</v>
      </c>
      <c r="O23" s="214"/>
      <c r="P23" s="214"/>
      <c r="Q23" s="214"/>
      <c r="R23" s="192"/>
      <c r="S23" s="193"/>
      <c r="T23" s="193"/>
      <c r="U23" s="193"/>
      <c r="V23" s="193"/>
      <c r="W23" s="193"/>
      <c r="X23" s="193"/>
      <c r="Y23" s="194"/>
      <c r="Z23" s="162"/>
    </row>
    <row r="24" spans="8:8" ht="21.0" customHeight="1">
      <c r="B24" s="73"/>
      <c r="C24" s="215" t="s">
        <v>11</v>
      </c>
      <c r="D24" s="216"/>
      <c r="E24" s="216"/>
      <c r="F24" s="217"/>
      <c r="G24" s="217"/>
      <c r="H24" s="217"/>
      <c r="I24" s="217"/>
      <c r="J24" s="217"/>
      <c r="K24" s="217"/>
      <c r="L24" s="217"/>
      <c r="M24" s="217"/>
      <c r="N24" s="218">
        <f>ROUND(N19-N23,0)</f>
        <v>1464.0</v>
      </c>
      <c r="O24" s="217"/>
      <c r="P24" s="217"/>
      <c r="Q24" s="217"/>
      <c r="R24" s="219"/>
      <c r="S24" s="220"/>
      <c r="T24" s="220"/>
      <c r="U24" s="220"/>
      <c r="V24" s="220"/>
      <c r="W24" s="220"/>
      <c r="X24" s="220"/>
      <c r="Y24" s="221"/>
      <c r="Z24" s="162"/>
    </row>
    <row r="25" spans="8:8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8:8" hidden="1"/>
    <row r="27" spans="8:8" hidden="1"/>
    <row r="28" spans="8:8" hidden="1"/>
    <row r="29" spans="8:8" hidden="1"/>
    <row r="30" spans="8:8" hidden="1"/>
    <row r="31" spans="8:8" hidden="1"/>
    <row r="32" spans="8:8" hidden="1"/>
    <row r="33" spans="8:8" hidden="1"/>
    <row r="34" spans="8:8" hidden="1"/>
    <row r="35" spans="8:8" hidden="1"/>
    <row r="36" spans="8:8" hidden="1"/>
    <row r="37" spans="8:8" hidden="1"/>
    <row r="38" spans="8:8" hidden="1"/>
    <row r="39" spans="8:8" hidden="1"/>
    <row r="40" spans="8:8" hidden="1"/>
    <row r="41" spans="8:8" hidden="1"/>
    <row r="42" spans="8:8" hidden="1"/>
    <row r="43" spans="8:8" hidden="1"/>
    <row r="44" spans="8:8" hidden="1"/>
    <row r="45" spans="8:8" hidden="1"/>
    <row r="46" spans="8:8" hidden="1"/>
    <row r="47" spans="8:8" hidden="1"/>
    <row r="48" spans="8:8" hidden="1"/>
    <row r="49" spans="8:8" hidden="1"/>
    <row r="50" spans="8:8" hidden="1"/>
    <row r="51" spans="8:8" hidden="1"/>
    <row r="52" spans="8:8" hidden="1"/>
    <row r="53" spans="8:8" hidden="1"/>
    <row r="54" spans="8:8" hidden="1"/>
    <row r="55" spans="8:8" hidden="1"/>
    <row r="56" spans="8:8" hidden="1"/>
    <row r="57" spans="8:8" hidden="1"/>
    <row r="58" spans="8:8" hidden="1"/>
    <row r="59" spans="8:8" hidden="1"/>
    <row r="60" spans="8:8" hidden="1"/>
    <row r="61" spans="8:8" hidden="1"/>
    <row r="62" spans="8:8" hidden="1"/>
    <row r="63" spans="8:8" hidden="1"/>
    <row r="64" spans="8:8" hidden="1"/>
    <row r="65" spans="8:8" hidden="1"/>
    <row r="66" spans="8:8" hidden="1"/>
    <row r="67" spans="8:8" hidden="1"/>
    <row r="68" spans="8:8" hidden="1"/>
    <row r="69" spans="8:8" hidden="1"/>
    <row r="70" spans="8:8" hidden="1"/>
    <row r="71" spans="8:8" hidden="1"/>
    <row r="72" spans="8:8" hidden="1"/>
    <row r="73" spans="8:8" hidden="1"/>
    <row r="74" spans="8:8" hidden="1"/>
    <row r="75" spans="8:8" hidden="1"/>
    <row r="76" spans="8:8" hidden="1"/>
    <row r="77" spans="8:8" hidden="1"/>
    <row r="78" spans="8:8" hidden="1"/>
    <row r="79" spans="8:8" hidden="1"/>
    <row r="80" spans="8:8" hidden="1"/>
    <row r="81" spans="8:8" hidden="1"/>
    <row r="82" spans="8:8" hidden="1"/>
    <row r="83" spans="8:8" hidden="1"/>
    <row r="84" spans="8:8" hidden="1"/>
    <row r="85" spans="8:8" hidden="1"/>
    <row r="86" spans="8:8" hidden="1"/>
    <row r="87" spans="8:8" hidden="1"/>
    <row r="88" spans="8:8" hidden="1"/>
    <row r="89" spans="8:8" hidden="1"/>
    <row r="90" spans="8:8" hidden="1"/>
    <row r="91" spans="8:8" hidden="1"/>
    <row r="92" spans="8:8" hidden="1"/>
    <row r="93" spans="8:8" hidden="1"/>
    <row r="94" spans="8:8" hidden="1"/>
    <row r="95" spans="8:8" hidden="1"/>
    <row r="96" spans="8:8" hidden="1"/>
    <row r="97" spans="8:8" hidden="1"/>
    <row r="98" spans="8:8" hidden="1"/>
    <row r="99" spans="8:8" hidden="1"/>
    <row r="100" spans="8:8" hidden="1"/>
    <row r="101" spans="8:8" hidden="1"/>
    <row r="102" spans="8:8" hidden="1"/>
    <row r="103" spans="8:8" hidden="1"/>
    <row r="104" spans="8:8" hidden="1"/>
    <row r="105" spans="8:8" hidden="1"/>
    <row r="106" spans="8:8" hidden="1"/>
    <row r="107" spans="8:8" hidden="1"/>
    <row r="108" spans="8:8" hidden="1"/>
    <row r="109" spans="8:8" hidden="1"/>
    <row r="110" spans="8:8" hidden="1"/>
    <row r="111" spans="8:8" hidden="1"/>
    <row r="112" spans="8:8" hidden="1"/>
    <row r="113" spans="8:8" hidden="1"/>
    <row r="114" spans="8:8" hidden="1"/>
    <row r="115" spans="8:8" hidden="1"/>
    <row r="116" spans="8:8" hidden="1"/>
    <row r="117" spans="8:8" hidden="1"/>
    <row r="118" spans="8:8" hidden="1"/>
    <row r="119" spans="8:8" hidden="1"/>
    <row r="120" spans="8:8" hidden="1"/>
    <row r="121" spans="8:8" hidden="1"/>
    <row r="122" spans="8:8" hidden="1"/>
    <row r="123" spans="8:8" hidden="1"/>
    <row r="124" spans="8:8" hidden="1"/>
    <row r="125" spans="8:8" hidden="1"/>
    <row r="126" spans="8:8" hidden="1"/>
    <row r="127" spans="8:8" hidden="1"/>
    <row r="128" spans="8:8" hidden="1"/>
    <row r="129" spans="8:8" hidden="1"/>
    <row r="130" spans="8:8" hidden="1"/>
    <row r="131" spans="8:8" hidden="1"/>
    <row r="132" spans="8:8" hidden="1"/>
    <row r="133" spans="8:8" hidden="1"/>
    <row r="134" spans="8:8" hidden="1"/>
    <row r="135" spans="8:8" hidden="1"/>
    <row r="136" spans="8:8" hidden="1"/>
    <row r="137" spans="8:8" hidden="1"/>
    <row r="138" spans="8:8" hidden="1"/>
    <row r="139" spans="8:8" hidden="1"/>
    <row r="140" spans="8:8" hidden="1"/>
    <row r="141" spans="8:8" hidden="1"/>
    <row r="142" spans="8:8" hidden="1"/>
    <row r="143" spans="8:8" hidden="1"/>
    <row r="144" spans="8:8" hidden="1"/>
    <row r="145" spans="8:8" hidden="1"/>
    <row r="146" spans="8:8" hidden="1"/>
    <row r="147" spans="8:8" hidden="1"/>
    <row r="148" spans="8:8" hidden="1"/>
    <row r="149" spans="8:8" hidden="1"/>
    <row r="150" spans="8:8" hidden="1"/>
    <row r="151" spans="8:8" hidden="1"/>
    <row r="152" spans="8:8" hidden="1"/>
    <row r="153" spans="8:8" hidden="1"/>
    <row r="154" spans="8:8" hidden="1"/>
    <row r="155" spans="8:8" hidden="1"/>
    <row r="156" spans="8:8" hidden="1"/>
    <row r="157" spans="8:8" hidden="1"/>
    <row r="158" spans="8:8" hidden="1"/>
    <row r="159" spans="8:8" hidden="1"/>
    <row r="160" spans="8:8" hidden="1"/>
    <row r="161" spans="8:8" hidden="1"/>
    <row r="162" spans="8:8" hidden="1"/>
    <row r="163" spans="8:8" hidden="1"/>
    <row r="164" spans="8:8" hidden="1"/>
    <row r="165" spans="8:8" hidden="1"/>
    <row r="166" spans="8:8" hidden="1"/>
    <row r="167" spans="8:8" hidden="1"/>
    <row r="168" spans="8:8" hidden="1"/>
    <row r="169" spans="8:8" hidden="1"/>
    <row r="170" spans="8:8" hidden="1"/>
    <row r="171" spans="8:8" hidden="1"/>
    <row r="172" spans="8:8" hidden="1"/>
    <row r="173" spans="8:8" hidden="1"/>
    <row r="174" spans="8:8" hidden="1"/>
    <row r="175" spans="8:8" hidden="1"/>
    <row r="176" spans="8:8" hidden="1"/>
    <row r="177" spans="8:8" hidden="1"/>
    <row r="178" spans="8:8" hidden="1"/>
    <row r="179" spans="8:8" hidden="1"/>
    <row r="180" spans="8:8" hidden="1"/>
    <row r="181" spans="8:8" hidden="1"/>
    <row r="182" spans="8:8" hidden="1"/>
    <row r="183" spans="8:8" hidden="1"/>
    <row r="184" spans="8:8" hidden="1"/>
    <row r="185" spans="8:8" hidden="1"/>
    <row r="186" spans="8:8" customHeight="1"/>
    <row r="187" spans="8:8" customHeight="1"/>
    <row r="188" spans="8:8" customHeight="1"/>
    <row r="189" spans="8:8" customHeight="1"/>
    <row r="190" spans="8:8" customHeight="1"/>
    <row r="191" spans="8:8" customHeight="1"/>
    <row r="192" spans="8:8" customHeight="1"/>
  </sheetData>
  <sheetProtection password="c875" sheet="1" objects="1" scenarios="1" formatCells="0" formatColumns="0" formatRows="0" insertColumns="0" insertRows="0" deleteColumns="0" deleteRows="0" selectLockedCells="1"/>
  <mergeCells count="66">
    <mergeCell ref="B1:B9"/>
    <mergeCell ref="J8:J9"/>
    <mergeCell ref="G6:K6"/>
    <mergeCell ref="B15:B24"/>
    <mergeCell ref="D20:H23"/>
    <mergeCell ref="C24:M24"/>
    <mergeCell ref="N24:Q24"/>
    <mergeCell ref="C2:E2"/>
    <mergeCell ref="R19:Y24"/>
    <mergeCell ref="B25:Z25"/>
    <mergeCell ref="L6:N6"/>
    <mergeCell ref="Y7:Y9"/>
    <mergeCell ref="X7:X9"/>
    <mergeCell ref="M7:O7"/>
    <mergeCell ref="J7:L7"/>
    <mergeCell ref="H7:H9"/>
    <mergeCell ref="C1:Y1"/>
    <mergeCell ref="G2:I2"/>
    <mergeCell ref="K2:Y2"/>
    <mergeCell ref="C3:Y3"/>
    <mergeCell ref="C4:Y4"/>
    <mergeCell ref="C5:Y5"/>
    <mergeCell ref="P6:Q6"/>
    <mergeCell ref="R6:Y6"/>
    <mergeCell ref="S7:S9"/>
    <mergeCell ref="J21:M21"/>
    <mergeCell ref="N23:Q23"/>
    <mergeCell ref="J23:M23"/>
    <mergeCell ref="P7:R7"/>
    <mergeCell ref="N17:Q17"/>
    <mergeCell ref="J20:M20"/>
    <mergeCell ref="R8:R9"/>
    <mergeCell ref="J19:M19"/>
    <mergeCell ref="J18:M18"/>
    <mergeCell ref="G7:G9"/>
    <mergeCell ref="V7:V9"/>
    <mergeCell ref="R16:Y16"/>
    <mergeCell ref="C6:F6"/>
    <mergeCell ref="O8:O9"/>
    <mergeCell ref="D13:F13"/>
    <mergeCell ref="B10:B14"/>
    <mergeCell ref="D14:F14"/>
    <mergeCell ref="C15:I15"/>
    <mergeCell ref="J17:M17"/>
    <mergeCell ref="C7:C9"/>
    <mergeCell ref="Q8:Q9"/>
    <mergeCell ref="I7:I9"/>
    <mergeCell ref="M8:M9"/>
    <mergeCell ref="D12:F12"/>
    <mergeCell ref="C16:Q16"/>
    <mergeCell ref="D17:H19"/>
    <mergeCell ref="D7:F9"/>
    <mergeCell ref="T7:T9"/>
    <mergeCell ref="D10:F10"/>
    <mergeCell ref="D11:F11"/>
    <mergeCell ref="U7:U9"/>
    <mergeCell ref="J22:M22"/>
    <mergeCell ref="W7:W9"/>
    <mergeCell ref="N21:Q21"/>
    <mergeCell ref="N19:Q19"/>
    <mergeCell ref="N18:Q18"/>
    <mergeCell ref="L8:L9"/>
    <mergeCell ref="N22:Q22"/>
    <mergeCell ref="P8:P9"/>
    <mergeCell ref="R17:Y18"/>
    <mergeCell ref="N20:Q20"/>
  </mergeCells>
  <conditionalFormatting sqref="A10:Y14">
    <cfRule type="expression" priority="1" dxfId="3">
      <formula>$A10="n"</formula>
    </cfRule>
  </conditionalFormatting>
  <dataValidations count="3">
    <dataValidation allowBlank="1" type="list" errorStyle="stop" showInputMessage="1" showErrorMessage="1" sqref="C4:Y4">
      <formula1>"DA AREAR,SURRENDER AREAR"</formula1>
    </dataValidation>
    <dataValidation allowBlank="1" type="list" errorStyle="stop" showInputMessage="1" showErrorMessage="1" sqref="G2">
      <formula1>"OFFICE:  PRINCIPAL,OFFICE:  HEAD MASTER,OFFICE:  CBEO"</formula1>
    </dataValidation>
    <dataValidation allowBlank="1" type="list" errorStyle="stop" showInputMessage="1" showErrorMessage="1" sqref="F2">
      <formula1>"YES,NO"</formula1>
    </dataValidation>
  </dataValidations>
  <pageMargins left="0.35433070866141736" right="0.15748031496062992" top="0.1968503937007874" bottom="0.1968503937007874" header="0.15748031496062992" footer="0.15748031496062992"/>
  <pageSetup paperSize="9" scale="59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title>rajsevak.com</dc:title>
  <dc:subject>arrear sheet</dc:subject>
  <dc:creator>DELL</dc:creator>
  <cp:lastModifiedBy>DELL</cp:lastModifiedBy>
  <dcterms:created xsi:type="dcterms:W3CDTF">1996-10-14T12:33:28Z</dcterms:created>
  <dcterms:modified xsi:type="dcterms:W3CDTF">2022-04-28T05:33:54Z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1e758d9f6ed944caafc6520f2839142f</vt:lpwstr>
  </property>
</Properties>
</file>