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s>
</file>

<file path=xl/workbook.xml><?xml version="1.0" encoding="utf-8"?>
<workbook xmlns:r="http://schemas.openxmlformats.org/officeDocument/2006/relationships" xmlns="http://schemas.openxmlformats.org/spreadsheetml/2006/main">
  <fileVersion appName="xl" lastEdited="4" lowestEdited="4" rupBuild="4507"/>
  <workbookPr defaultThemeVersion="124226"/>
  <bookViews>
    <workbookView xWindow="120" yWindow="120" windowWidth="15135" windowHeight="7965" activeTab="0" tabRatio="605"/>
  </bookViews>
  <sheets>
    <sheet name="Sallary Arrear" sheetId="1" r:id="rId1"/>
  </sheets>
  <definedNames>
    <definedName name="_xlnm.Print_Area" localSheetId="0">'Sallary Arrear'!$B$4:$AP$53</definedName>
  </definedNames>
</workbook>
</file>

<file path=xl/sharedStrings.xml><?xml version="1.0" encoding="utf-8"?>
<sst xmlns="http://schemas.openxmlformats.org/spreadsheetml/2006/main" uniqueCount="67" count="67">
  <si>
    <t>BASIC</t>
  </si>
  <si>
    <t>DA</t>
  </si>
  <si>
    <t>HRA</t>
  </si>
  <si>
    <t>TOTAL</t>
  </si>
  <si>
    <t>SI</t>
  </si>
  <si>
    <t>Total</t>
  </si>
  <si>
    <t>1-</t>
  </si>
  <si>
    <t>2-</t>
  </si>
  <si>
    <t>3-</t>
  </si>
  <si>
    <t>4-</t>
  </si>
  <si>
    <t>Basic</t>
  </si>
  <si>
    <t>D.A.</t>
  </si>
  <si>
    <t>H.R.A.</t>
  </si>
  <si>
    <t>Total Allowances And Deuctions Summry</t>
  </si>
  <si>
    <t>Deductions</t>
  </si>
  <si>
    <t>Income Tax</t>
  </si>
  <si>
    <t>NET AMOUNT TO BE PAY</t>
  </si>
  <si>
    <t>Allowances (Difference)</t>
  </si>
  <si>
    <t>S. N0.</t>
  </si>
  <si>
    <t>MONTH</t>
  </si>
  <si>
    <t>INCOME TAX     (TDS)</t>
  </si>
  <si>
    <t>TOTAL DED.</t>
  </si>
  <si>
    <t>NET AMOUNT CASH PAYMENT (ARREAR)</t>
  </si>
  <si>
    <t>TO BE  After Fix Pay</t>
  </si>
  <si>
    <t>Before Fixation</t>
  </si>
  <si>
    <t>DIFF.</t>
  </si>
  <si>
    <t>ROP</t>
  </si>
  <si>
    <t>to</t>
  </si>
  <si>
    <t>GPF/NPS</t>
  </si>
  <si>
    <t>Total Allowances</t>
  </si>
  <si>
    <t>Total Deductions</t>
  </si>
  <si>
    <t>Amount in words :-</t>
  </si>
  <si>
    <t>CMCoronaRelief</t>
  </si>
  <si>
    <r>
      <t xml:space="preserve">New Basic </t>
    </r>
    <r>
      <rPr>
        <sz val="18"/>
        <rFont val="Segoe UI Symbol"/>
      </rPr>
      <t>↠</t>
    </r>
  </si>
  <si>
    <t>CM Corona Relief</t>
  </si>
  <si>
    <t>After Fixation/Revise Pay</t>
  </si>
  <si>
    <t>Before Fixation/Revise Pay</t>
  </si>
  <si>
    <t>कार्यालय:प्रधानाचार्य</t>
  </si>
  <si>
    <t>कार्मिक का नाम:-</t>
  </si>
  <si>
    <t>एम्प्लोयी आईडी:-</t>
  </si>
  <si>
    <t>सैलेरी एरियर अवधि:</t>
  </si>
  <si>
    <t>से</t>
  </si>
  <si>
    <t>हस्ताक्षर डीडीओ मय मुहर</t>
  </si>
  <si>
    <t>वेतन का अंतर</t>
  </si>
  <si>
    <t>CCA</t>
  </si>
  <si>
    <t>Other Allw.</t>
  </si>
  <si>
    <t>Cas.All.</t>
  </si>
  <si>
    <t>NPS</t>
  </si>
  <si>
    <t>Type Of Employee</t>
  </si>
  <si>
    <t>Income Tax Rate</t>
  </si>
  <si>
    <t>Arear Type</t>
  </si>
  <si>
    <t>स्थायीकरण एरियर अंतर तालिका</t>
  </si>
  <si>
    <t xml:space="preserve">नोट:- सबसे पहले ऊपर उचित डेटा का चयन करें, तत्पश्चात इस शीट में केवल पिंक कलर में दिखाई देने वाले सेल्स में ही उचित एंट्रीज़ करें। खाली पंक्तियों को HIDE कर सकते हो। नीचे के मीनू से उचित डेटा को सिलैक्ट करें। </t>
  </si>
  <si>
    <t>पद:-</t>
  </si>
  <si>
    <t>GPF कटौती</t>
  </si>
  <si>
    <t>RPMF</t>
  </si>
  <si>
    <t>5-</t>
  </si>
  <si>
    <t>Employee Category</t>
  </si>
  <si>
    <t>State Service</t>
  </si>
  <si>
    <t>Subordinate</t>
  </si>
  <si>
    <t>Ministrial</t>
  </si>
  <si>
    <t>Fourth Grade</t>
  </si>
  <si>
    <t>RJ……………………………………</t>
  </si>
  <si>
    <r>
      <rPr>
        <b/>
        <sz val="18"/>
        <rFont val="Imprint MT Shadow"/>
      </rPr>
      <t>Prepared By:-</t>
    </r>
    <r>
      <rPr>
        <b/>
        <sz val="18"/>
        <color rgb="FFFFFF00"/>
        <rFont val="Imprint MT Shadow"/>
      </rPr>
      <t>Ummed Tarad (Teacher,GSSS Raimalwada)</t>
    </r>
    <r>
      <rPr>
        <b/>
        <sz val="18"/>
        <color rgb="FFFFFFFF"/>
        <rFont val="Imprint MT Shadow"/>
      </rPr>
      <t xml:space="preserve"> </t>
    </r>
    <r>
      <rPr>
        <b/>
        <sz val="18"/>
        <color rgb="FF0070C0"/>
        <rFont val="Imprint MT Shadow"/>
      </rPr>
      <t>Mob.No.-9166973141</t>
    </r>
    <r>
      <rPr>
        <b/>
        <sz val="18"/>
        <color rgb="FFFFFFFF"/>
        <rFont val="Imprint MT Shadow"/>
      </rPr>
      <t xml:space="preserve"> </t>
    </r>
    <r>
      <rPr>
        <b/>
        <sz val="18"/>
        <color rgb="FFFFFF00"/>
        <rFont val="Imprint MT Shadow"/>
      </rPr>
      <t>Email Add.-ummedtrdedu@gmail.com</t>
    </r>
  </si>
  <si>
    <t>…………………………………………………………….. …………………………………………………………</t>
  </si>
  <si>
    <t>Already Regular</t>
  </si>
  <si>
    <t>राजकीय उच्च माध्यमिक विद्यालय …………………………………………</t>
  </si>
</sst>
</file>

<file path=xl/styles.xml><?xml version="1.0" encoding="utf-8"?>
<styleSheet xmlns="http://schemas.openxmlformats.org/spreadsheetml/2006/main">
  <numFmts count="10">
    <numFmt numFmtId="0" formatCode="General"/>
    <numFmt numFmtId="9" formatCode="0%"/>
    <numFmt numFmtId="167" formatCode="[$-409]d/mmm/yyyy;@"/>
    <numFmt numFmtId="1" formatCode="0"/>
    <numFmt numFmtId="14" formatCode="m/d/yyyy"/>
    <numFmt numFmtId="17" formatCode="mmm-yy"/>
    <numFmt numFmtId="166" formatCode="[$-409]dd/mmm/yy;@"/>
    <numFmt numFmtId="164" formatCode="[$-409]mmm/yy;@"/>
    <numFmt numFmtId="165" formatCode="[$-409]d/mmm/yy;@"/>
    <numFmt numFmtId="49" formatCode="@"/>
  </numFmts>
  <fonts count="34">
    <font>
      <name val="Arial"/>
      <sz val="10"/>
    </font>
    <font>
      <name val="Arial"/>
      <sz val="10"/>
    </font>
    <font>
      <name val="Imprint MT Shadow"/>
      <b/>
      <sz val="18"/>
      <color rgb="FFFFFFFF"/>
    </font>
    <font>
      <name val="Cambria"/>
      <b/>
      <sz val="11"/>
    </font>
    <font>
      <name val="Cambria"/>
      <b/>
      <sz val="11"/>
      <color rgb="FFFFFFFF"/>
    </font>
    <font>
      <name val="Cambria"/>
      <b/>
      <sz val="10"/>
      <color rgb="FF002060"/>
    </font>
    <font>
      <name val="Cambria"/>
      <b/>
      <sz val="12"/>
      <color rgb="FF002060"/>
    </font>
    <font>
      <name val="Cambria"/>
      <b/>
      <sz val="11"/>
      <color rgb="FF002060"/>
    </font>
    <font>
      <name val="Cambria"/>
      <b/>
      <sz val="14"/>
      <color rgb="FFFFFFFF"/>
    </font>
    <font>
      <name val="Cambria"/>
      <b/>
      <sz val="14"/>
      <color rgb="FF002060"/>
    </font>
    <font>
      <name val="Arial"/>
      <b/>
      <sz val="16"/>
      <color rgb="FFFFFFFF"/>
    </font>
    <font>
      <name val="Arial"/>
      <sz val="10"/>
    </font>
    <font>
      <name val="Cambria"/>
      <b/>
      <sz val="20"/>
      <color rgb="FF000000"/>
    </font>
    <font>
      <name val="Cambria"/>
      <b/>
      <i/>
      <u/>
      <sz val="14"/>
      <color rgb="FF000000"/>
    </font>
    <font>
      <name val="Cambria"/>
      <sz val="12"/>
      <color rgb="FF000000"/>
    </font>
    <font>
      <name val="Cambria"/>
      <b/>
      <sz val="14"/>
    </font>
    <font>
      <name val="Cambria"/>
      <b/>
      <sz val="12"/>
    </font>
    <font>
      <name val="Calibri"/>
      <b/>
      <sz val="11"/>
    </font>
    <font>
      <name val="Calibri"/>
      <b/>
      <sz val="8"/>
    </font>
    <font>
      <name val="Cambria"/>
      <b/>
      <sz val="8"/>
    </font>
    <font>
      <name val="Calibri"/>
      <b/>
      <sz val="6"/>
    </font>
    <font>
      <name val="Calibri"/>
      <b/>
      <sz val="7"/>
    </font>
    <font>
      <name val="Calibri"/>
      <sz val="8"/>
    </font>
    <font>
      <name val="Arial"/>
      <sz val="8"/>
    </font>
    <font>
      <name val="Justus-Versalitas"/>
      <sz val="18"/>
    </font>
    <font>
      <name val="Justus-Versalitas"/>
      <sz val="24"/>
    </font>
    <font>
      <name val="Cambria"/>
      <b/>
      <sz val="16"/>
      <color rgb="FFC00000"/>
    </font>
    <font>
      <name val="Calibri"/>
      <b/>
      <sz val="24"/>
    </font>
    <font>
      <name val="Calibri"/>
      <b/>
      <sz val="10"/>
    </font>
    <font>
      <name val="Cambria"/>
      <sz val="12"/>
    </font>
    <font>
      <name val="Cambria"/>
      <b/>
      <sz val="9"/>
    </font>
    <font>
      <name val="Cambria"/>
      <b/>
      <sz val="12"/>
      <color rgb="FFFF0000"/>
    </font>
    <font>
      <name val="Arial"/>
      <sz val="9"/>
    </font>
    <font>
      <name val="Cambria"/>
      <b/>
      <sz val="10"/>
    </font>
  </fonts>
  <fills count="9">
    <fill>
      <patternFill patternType="none"/>
    </fill>
    <fill>
      <patternFill patternType="gray125"/>
    </fill>
    <fill>
      <patternFill patternType="solid">
        <fgColor rgb="FFFF0000"/>
        <bgColor indexed="64"/>
      </patternFill>
    </fill>
    <fill>
      <patternFill patternType="solid">
        <fgColor rgb="FF000000"/>
        <bgColor indexed="64"/>
      </patternFill>
    </fill>
    <fill>
      <patternFill patternType="solid">
        <fgColor rgb="FFE6B9B8"/>
        <bgColor indexed="64"/>
      </patternFill>
    </fill>
    <fill>
      <patternFill patternType="solid">
        <fgColor rgb="FFF2F2F2"/>
        <bgColor indexed="64"/>
      </patternFill>
    </fill>
    <fill>
      <patternFill patternType="solid">
        <fgColor rgb="FFF2DCDB"/>
        <bgColor indexed="64"/>
      </patternFill>
    </fill>
    <fill>
      <patternFill patternType="solid">
        <fgColor rgb="FFFFFFFF"/>
        <bgColor indexed="64"/>
      </patternFill>
    </fill>
    <fill>
      <patternFill patternType="solid">
        <fgColor rgb="FFD8D8D8"/>
        <bgColor indexed="64"/>
      </patternFill>
    </fill>
  </fills>
  <borders count="86">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top/>
      <bottom style="hair">
        <color indexed="64"/>
      </bottom>
      <diagonal/>
    </border>
    <border>
      <left/>
      <right style="medium">
        <color indexed="64"/>
      </right>
      <top/>
      <bottom style="hair">
        <color indexed="64"/>
      </bottom>
      <diagonal/>
    </border>
    <border>
      <left/>
      <right/>
      <top/>
      <bottom style="hair">
        <color indexed="64"/>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hair">
        <color indexed="64"/>
      </left>
      <right/>
      <top style="hair">
        <color indexed="64"/>
      </top>
      <bottom/>
      <diagonal/>
    </border>
    <border>
      <left/>
      <right style="medium">
        <color indexed="64"/>
      </right>
      <top style="hair">
        <color indexed="64"/>
      </top>
      <bottom/>
      <diagonal/>
    </border>
    <border>
      <left/>
      <right/>
      <top style="hair">
        <color indexed="64"/>
      </top>
      <bottom style="thin">
        <color indexed="64"/>
      </bottom>
      <diagonal/>
    </border>
    <border>
      <left style="medium">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hair">
        <color indexed="64"/>
      </left>
      <right/>
      <top/>
      <bottom style="hair">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style="thin">
        <color indexed="64"/>
      </left>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diagonal/>
    </border>
  </borders>
  <cellStyleXfs count="1">
    <xf numFmtId="0" fontId="0" fillId="0" borderId="0">
      <alignment vertical="center"/>
    </xf>
  </cellStyleXfs>
  <cellXfs count="361">
    <xf numFmtId="0" fontId="0" fillId="0" borderId="0" xfId="0">
      <alignment vertical="center"/>
    </xf>
    <xf numFmtId="0" fontId="1" fillId="0" borderId="0" xfId="0" applyAlignment="1">
      <alignment vertical="bottom"/>
      <protection locked="1" hidden="1"/>
    </xf>
    <xf numFmtId="0" fontId="1" fillId="0" borderId="0" xfId="0" applyAlignment="1">
      <alignment horizontal="center" vertical="center"/>
      <protection locked="1" hidden="1"/>
    </xf>
    <xf numFmtId="0" fontId="1" fillId="0" borderId="0" xfId="0" applyAlignment="1">
      <alignment horizontal="center" vertical="center"/>
      <protection locked="1" hidden="1"/>
    </xf>
    <xf numFmtId="0" fontId="1" fillId="2" borderId="0" xfId="0" applyFill="1" applyAlignment="1">
      <alignment horizontal="center" vertical="bottom"/>
      <protection locked="1" hidden="1"/>
    </xf>
    <xf numFmtId="0" fontId="2" fillId="2" borderId="1" xfId="0" applyFont="1" applyFill="1" applyBorder="1" applyAlignment="1">
      <alignment horizontal="center" vertical="center"/>
      <protection locked="1" hidden="1"/>
    </xf>
    <xf numFmtId="0" fontId="1" fillId="2" borderId="0" xfId="0" applyFill="1" applyAlignment="1">
      <alignment vertical="bottom"/>
      <protection locked="1" hidden="1"/>
    </xf>
    <xf numFmtId="0" fontId="3" fillId="0" borderId="0" xfId="0" applyFont="1">
      <alignment vertical="center"/>
      <protection locked="1" hidden="1"/>
    </xf>
    <xf numFmtId="0" fontId="4" fillId="3" borderId="2" xfId="0" applyFont="1" applyFill="1" applyBorder="1" applyAlignment="1">
      <alignment horizontal="center" vertical="center"/>
      <protection locked="1" hidden="1"/>
    </xf>
    <xf numFmtId="0" fontId="4" fillId="3" borderId="3" xfId="0" applyFont="1" applyFill="1" applyBorder="1" applyAlignment="1">
      <alignment horizontal="center" vertical="center"/>
      <protection locked="1" hidden="1"/>
    </xf>
    <xf numFmtId="0" fontId="5" fillId="4" borderId="3" xfId="0" applyFont="1" applyFill="1" applyBorder="1" applyAlignment="1">
      <alignment horizontal="center" vertical="center" wrapText="1"/>
      <protection locked="0" hidden="0"/>
    </xf>
    <xf numFmtId="0" fontId="4" fillId="3" borderId="3" xfId="0" applyFont="1" applyFill="1" applyBorder="1" applyAlignment="1">
      <alignment horizontal="center" vertical="center" wrapText="1"/>
      <protection locked="1" hidden="1"/>
    </xf>
    <xf numFmtId="0" fontId="6" fillId="4" borderId="3" xfId="0" applyFont="1" applyFill="1" applyBorder="1" applyAlignment="1">
      <alignment horizontal="center" vertical="center" wrapText="1"/>
      <protection locked="0" hidden="0"/>
    </xf>
    <xf numFmtId="9" fontId="7" fillId="4" borderId="3" xfId="0" applyNumberFormat="1" applyFont="1" applyFill="1" applyBorder="1" applyAlignment="1">
      <alignment horizontal="center" vertical="center"/>
      <protection locked="0" hidden="0"/>
    </xf>
    <xf numFmtId="0" fontId="7" fillId="4" borderId="3" xfId="0" applyFont="1" applyFill="1" applyBorder="1" applyAlignment="1">
      <alignment horizontal="center" vertical="center"/>
      <protection locked="0" hidden="0"/>
    </xf>
    <xf numFmtId="0" fontId="8" fillId="3" borderId="3" xfId="0" applyFont="1" applyFill="1" applyBorder="1" applyAlignment="1">
      <alignment horizontal="center" vertical="center"/>
      <protection locked="1" hidden="1"/>
    </xf>
    <xf numFmtId="0" fontId="9" fillId="4" borderId="3" xfId="0" applyFont="1" applyFill="1" applyBorder="1" applyAlignment="1">
      <alignment horizontal="center" vertical="center"/>
      <protection locked="0" hidden="0"/>
    </xf>
    <xf numFmtId="0" fontId="8" fillId="3" borderId="3" xfId="0" applyFont="1" applyFill="1" applyBorder="1" applyAlignment="1">
      <alignment horizontal="right" vertical="center"/>
      <protection locked="1" hidden="1"/>
    </xf>
    <xf numFmtId="0" fontId="6" fillId="4" borderId="3" xfId="0" applyFont="1" applyFill="1" applyBorder="1" applyAlignment="1">
      <alignment horizontal="center" vertical="center"/>
      <protection locked="0" hidden="0"/>
    </xf>
    <xf numFmtId="0" fontId="6" fillId="4" borderId="4" xfId="0" applyFont="1" applyFill="1" applyBorder="1" applyAlignment="1">
      <alignment horizontal="center" vertical="center"/>
      <protection locked="0" hidden="0"/>
    </xf>
    <xf numFmtId="0" fontId="3" fillId="2" borderId="0" xfId="0" applyFont="1" applyFill="1">
      <alignment vertical="center"/>
      <protection locked="1" hidden="1"/>
    </xf>
    <xf numFmtId="0" fontId="3" fillId="0" borderId="0" xfId="0" applyFont="1" applyAlignment="1">
      <alignment horizontal="center" vertical="center"/>
      <protection locked="1" hidden="1"/>
    </xf>
    <xf numFmtId="9" fontId="3" fillId="0" borderId="0" xfId="0" applyNumberFormat="1" applyFont="1">
      <alignment vertical="center"/>
      <protection locked="1" hidden="1"/>
    </xf>
    <xf numFmtId="0" fontId="10" fillId="3" borderId="3" xfId="0" applyFont="1" applyFill="1" applyBorder="1" applyAlignment="1">
      <alignment horizontal="left" vertical="bottom" wrapText="1"/>
      <protection locked="1" hidden="1"/>
    </xf>
    <xf numFmtId="0" fontId="1" fillId="2" borderId="0" xfId="0" applyFill="1" applyAlignment="1">
      <alignment horizontal="center" vertical="bottom"/>
      <protection locked="1" hidden="1"/>
    </xf>
    <xf numFmtId="9" fontId="1" fillId="0" borderId="0" xfId="0" applyNumberFormat="1" applyAlignment="1">
      <alignment vertical="bottom"/>
      <protection locked="1" hidden="1"/>
    </xf>
    <xf numFmtId="0" fontId="11" fillId="0" borderId="0" xfId="0" applyFont="1" applyAlignment="1">
      <alignment vertical="bottom"/>
      <protection locked="1" hidden="1"/>
    </xf>
    <xf numFmtId="0" fontId="12" fillId="5" borderId="5" xfId="0" applyFont="1" applyFill="1" applyBorder="1" applyAlignment="1">
      <alignment horizontal="right" vertical="center"/>
      <protection locked="1" hidden="1"/>
    </xf>
    <xf numFmtId="0" fontId="12" fillId="5" borderId="6" xfId="0" applyFont="1" applyFill="1" applyBorder="1" applyAlignment="1">
      <alignment horizontal="right" vertical="center"/>
      <protection locked="1" hidden="1"/>
    </xf>
    <xf numFmtId="0" fontId="12" fillId="6" borderId="6" xfId="0" applyFont="1" applyFill="1" applyBorder="1" applyAlignment="1">
      <alignment horizontal="center" vertical="center"/>
      <protection locked="0" hidden="0"/>
    </xf>
    <xf numFmtId="0" fontId="12" fillId="6" borderId="7" xfId="0" applyFont="1" applyFill="1" applyBorder="1" applyAlignment="1">
      <alignment horizontal="center" vertical="center"/>
      <protection locked="0" hidden="0"/>
    </xf>
    <xf numFmtId="0" fontId="1" fillId="2" borderId="8" xfId="0" applyFill="1" applyBorder="1" applyAlignment="1">
      <alignment vertical="bottom"/>
      <protection locked="1" hidden="1"/>
    </xf>
    <xf numFmtId="0" fontId="13" fillId="0" borderId="8" xfId="0" applyFont="1" applyBorder="1" applyAlignment="1">
      <alignment horizontal="center" vertical="bottom"/>
      <protection locked="0" hidden="0"/>
    </xf>
    <xf numFmtId="0" fontId="13" fillId="0" borderId="0" xfId="0" applyFont="1" applyBorder="1" applyAlignment="1">
      <alignment horizontal="center" vertical="bottom"/>
      <protection locked="0" hidden="0"/>
    </xf>
    <xf numFmtId="0" fontId="13" fillId="0" borderId="9" xfId="0" applyFont="1" applyBorder="1" applyAlignment="1">
      <alignment horizontal="center" vertical="bottom"/>
      <protection locked="0" hidden="0"/>
    </xf>
    <xf numFmtId="0" fontId="14" fillId="6" borderId="10" xfId="0" applyFont="1" applyFill="1" applyBorder="1" applyAlignment="1">
      <alignment horizontal="left" vertical="top" wrapText="1"/>
      <protection locked="0" hidden="0"/>
    </xf>
    <xf numFmtId="0" fontId="14" fillId="6" borderId="1" xfId="0" applyFont="1" applyFill="1" applyBorder="1" applyAlignment="1">
      <alignment horizontal="left" vertical="top" wrapText="1"/>
      <protection locked="0" hidden="0"/>
    </xf>
    <xf numFmtId="0" fontId="14" fillId="6" borderId="11" xfId="0" applyFont="1" applyFill="1" applyBorder="1" applyAlignment="1">
      <alignment horizontal="left" vertical="top" wrapText="1"/>
      <protection locked="0" hidden="0"/>
    </xf>
    <xf numFmtId="0" fontId="15" fillId="7" borderId="2" xfId="0" applyFont="1" applyFill="1" applyBorder="1" applyAlignment="1">
      <alignment horizontal="center" vertical="center"/>
      <protection locked="1" hidden="1"/>
    </xf>
    <xf numFmtId="0" fontId="15" fillId="7" borderId="3" xfId="0" applyFont="1" applyFill="1" applyBorder="1" applyAlignment="1">
      <alignment horizontal="center" vertical="center"/>
      <protection locked="1" hidden="1"/>
    </xf>
    <xf numFmtId="0" fontId="15" fillId="6" borderId="3" xfId="0" applyFont="1" applyFill="1" applyBorder="1" applyAlignment="1">
      <alignment horizontal="left" vertical="center" wrapText="1"/>
      <protection locked="0" hidden="0"/>
    </xf>
    <xf numFmtId="0" fontId="15" fillId="7" borderId="3" xfId="0" applyFont="1" applyFill="1" applyBorder="1" applyAlignment="1">
      <alignment horizontal="right" vertical="center"/>
      <protection locked="1" hidden="1"/>
    </xf>
    <xf numFmtId="0" fontId="15" fillId="6" borderId="3" xfId="0" applyFont="1" applyFill="1" applyBorder="1" applyAlignment="1">
      <alignment horizontal="center" vertical="center"/>
      <protection locked="0" hidden="0"/>
    </xf>
    <xf numFmtId="0" fontId="15" fillId="6" borderId="3" xfId="0" applyFont="1" applyFill="1" applyBorder="1" applyAlignment="1">
      <alignment horizontal="left" vertical="center"/>
      <protection locked="0" hidden="0"/>
    </xf>
    <xf numFmtId="0" fontId="15" fillId="6" borderId="4" xfId="0" applyFont="1" applyFill="1" applyBorder="1" applyAlignment="1">
      <alignment horizontal="left" vertical="center"/>
      <protection locked="0" hidden="0"/>
    </xf>
    <xf numFmtId="0" fontId="15" fillId="7" borderId="2" xfId="0" applyFont="1" applyFill="1" applyBorder="1" applyAlignment="1">
      <alignment horizontal="right" vertical="bottom"/>
      <protection locked="1" hidden="1"/>
    </xf>
    <xf numFmtId="0" fontId="15" fillId="7" borderId="3" xfId="0" applyFont="1" applyFill="1" applyBorder="1" applyAlignment="1">
      <alignment horizontal="right" vertical="bottom"/>
      <protection locked="1" hidden="1"/>
    </xf>
    <xf numFmtId="167" fontId="16" fillId="6" borderId="3" xfId="0" applyNumberFormat="1" applyFont="1" applyFill="1" applyBorder="1" applyAlignment="1">
      <alignment horizontal="center" vertical="center"/>
      <protection locked="0" hidden="0"/>
    </xf>
    <xf numFmtId="0" fontId="15" fillId="7" borderId="3" xfId="0" applyFont="1" applyFill="1" applyBorder="1" applyAlignment="1">
      <alignment horizontal="center" vertical="center"/>
      <protection locked="1" hidden="1"/>
    </xf>
    <xf numFmtId="1" fontId="8" fillId="7" borderId="3" xfId="0" applyNumberFormat="1" applyFont="1" applyFill="1" applyBorder="1" applyAlignment="1">
      <alignment horizontal="center" vertical="bottom"/>
      <protection locked="1" hidden="1"/>
    </xf>
    <xf numFmtId="1" fontId="8" fillId="7" borderId="4" xfId="0" applyNumberFormat="1" applyFont="1" applyFill="1" applyBorder="1" applyAlignment="1">
      <alignment horizontal="center" vertical="bottom"/>
      <protection locked="1" hidden="1"/>
    </xf>
    <xf numFmtId="14" fontId="1" fillId="0" borderId="0" xfId="0" applyNumberFormat="1" applyAlignment="1">
      <alignment horizontal="center" vertical="center"/>
      <protection locked="1" hidden="1"/>
    </xf>
    <xf numFmtId="0" fontId="17" fillId="0" borderId="12" xfId="0" applyFont="1" applyBorder="1" applyAlignment="1">
      <alignment horizontal="center" vertical="center" wrapText="1" textRotation="90"/>
      <protection locked="1" hidden="1"/>
    </xf>
    <xf numFmtId="0" fontId="18" fillId="0" borderId="5" xfId="0" applyFont="1" applyBorder="1" applyAlignment="1">
      <alignment horizontal="center" vertical="center" wrapText="1" textRotation="90"/>
      <protection locked="1" hidden="1"/>
    </xf>
    <xf numFmtId="0" fontId="18" fillId="0" borderId="6" xfId="0" applyFont="1" applyBorder="1" applyAlignment="1">
      <alignment horizontal="center" vertical="center" wrapText="1" textRotation="90"/>
      <protection locked="1" hidden="1"/>
    </xf>
    <xf numFmtId="0" fontId="18" fillId="0" borderId="7" xfId="0" applyFont="1" applyBorder="1" applyAlignment="1">
      <alignment horizontal="center" vertical="center" wrapText="1" textRotation="90"/>
      <protection locked="1" hidden="1"/>
    </xf>
    <xf numFmtId="0" fontId="18" fillId="0" borderId="6" xfId="0" applyFont="1" applyBorder="1" applyAlignment="1">
      <alignment horizontal="center" vertical="center" wrapText="1" textRotation="90"/>
      <protection locked="1" hidden="1"/>
    </xf>
    <xf numFmtId="0" fontId="19" fillId="0" borderId="13" xfId="0" applyFont="1" applyBorder="1" applyAlignment="1">
      <alignment horizontal="center" vertical="center" wrapText="1"/>
      <protection locked="1" hidden="1"/>
    </xf>
    <xf numFmtId="0" fontId="19" fillId="0" borderId="14" xfId="0" applyFont="1" applyBorder="1" applyAlignment="1">
      <alignment horizontal="center" vertical="center" wrapText="1"/>
      <protection locked="1" hidden="1"/>
    </xf>
    <xf numFmtId="0" fontId="19" fillId="0" borderId="15" xfId="0" applyFont="1" applyBorder="1" applyAlignment="1">
      <alignment horizontal="center" vertical="center" wrapText="1"/>
      <protection locked="1" hidden="1"/>
    </xf>
    <xf numFmtId="0" fontId="19" fillId="0" borderId="16" xfId="0" applyFont="1" applyBorder="1" applyAlignment="1">
      <alignment horizontal="center" vertical="center" wrapText="1"/>
      <protection locked="1" hidden="1"/>
    </xf>
    <xf numFmtId="0" fontId="19" fillId="0" borderId="17" xfId="0" applyFont="1" applyBorder="1" applyAlignment="1">
      <alignment horizontal="center" vertical="center" wrapText="1"/>
      <protection locked="1" hidden="1"/>
    </xf>
    <xf numFmtId="0" fontId="18" fillId="4" borderId="17" xfId="0" applyFont="1" applyFill="1" applyBorder="1" applyAlignment="1">
      <alignment horizontal="center" vertical="center" wrapText="1"/>
      <protection locked="0" hidden="0"/>
    </xf>
    <xf numFmtId="0" fontId="18" fillId="4" borderId="14" xfId="0" applyFont="1" applyFill="1" applyBorder="1" applyAlignment="1">
      <alignment horizontal="center" vertical="center" wrapText="1"/>
      <protection locked="0" hidden="0"/>
    </xf>
    <xf numFmtId="0" fontId="18" fillId="4" borderId="16" xfId="0" applyFont="1" applyFill="1" applyBorder="1" applyAlignment="1">
      <alignment horizontal="center" vertical="center" wrapText="1"/>
      <protection locked="0" hidden="0"/>
    </xf>
    <xf numFmtId="0" fontId="18" fillId="0" borderId="17" xfId="0" applyFont="1" applyBorder="1" applyAlignment="1">
      <alignment horizontal="center" vertical="center" wrapText="1"/>
      <protection locked="1" hidden="1"/>
    </xf>
    <xf numFmtId="0" fontId="18" fillId="0" borderId="14" xfId="0" applyFont="1" applyBorder="1" applyAlignment="1">
      <alignment horizontal="center" vertical="center" wrapText="1"/>
      <protection locked="1" hidden="1"/>
    </xf>
    <xf numFmtId="0" fontId="18" fillId="0" borderId="16" xfId="0" applyFont="1" applyBorder="1" applyAlignment="1">
      <alignment horizontal="center" vertical="center" wrapText="1"/>
      <protection locked="1" hidden="1"/>
    </xf>
    <xf numFmtId="0" fontId="18" fillId="0" borderId="12" xfId="0" applyFont="1" applyBorder="1" applyAlignment="1">
      <alignment horizontal="center" vertical="center" wrapText="1" textRotation="90"/>
      <protection locked="1" hidden="1"/>
    </xf>
    <xf numFmtId="0" fontId="20" fillId="0" borderId="12" xfId="0" applyFont="1" applyBorder="1" applyAlignment="1">
      <alignment horizontal="center" vertical="center" wrapText="1" textRotation="90"/>
      <protection locked="1" hidden="1"/>
    </xf>
    <xf numFmtId="0" fontId="17" fillId="0" borderId="18" xfId="0" applyFont="1" applyBorder="1" applyAlignment="1">
      <alignment horizontal="center" vertical="center" wrapText="1" textRotation="90"/>
      <protection locked="1" hidden="1"/>
    </xf>
    <xf numFmtId="0" fontId="18" fillId="0" borderId="8" xfId="0" applyFont="1" applyBorder="1" applyAlignment="1">
      <alignment horizontal="center" vertical="center" wrapText="1" textRotation="90"/>
      <protection locked="1" hidden="1"/>
    </xf>
    <xf numFmtId="0" fontId="18" fillId="0" borderId="0" xfId="0" applyFont="1" applyBorder="1" applyAlignment="1">
      <alignment horizontal="center" vertical="center" wrapText="1" textRotation="90"/>
      <protection locked="1" hidden="1"/>
    </xf>
    <xf numFmtId="0" fontId="18" fillId="0" borderId="9" xfId="0" applyFont="1" applyBorder="1" applyAlignment="1">
      <alignment horizontal="center" vertical="center" wrapText="1" textRotation="90"/>
      <protection locked="1" hidden="1"/>
    </xf>
    <xf numFmtId="0" fontId="18" fillId="0" borderId="0" xfId="0" applyFont="1" applyBorder="1" applyAlignment="1">
      <alignment horizontal="center" vertical="center" wrapText="1" textRotation="90"/>
      <protection locked="1" hidden="1"/>
    </xf>
    <xf numFmtId="0" fontId="18" fillId="0" borderId="19" xfId="0" applyFont="1" applyBorder="1" applyAlignment="1">
      <alignment horizontal="center" vertical="center" textRotation="90"/>
      <protection locked="1" hidden="1"/>
    </xf>
    <xf numFmtId="0" fontId="18" fillId="0" borderId="20" xfId="0" applyFont="1" applyBorder="1" applyAlignment="1">
      <alignment horizontal="center" vertical="center" textRotation="90"/>
      <protection locked="1" hidden="1"/>
    </xf>
    <xf numFmtId="0" fontId="18" fillId="0" borderId="20" xfId="0" applyFont="1" applyBorder="1" applyAlignment="1">
      <alignment horizontal="center" vertical="center" textRotation="90"/>
      <protection locked="1" hidden="1"/>
    </xf>
    <xf numFmtId="0" fontId="18" fillId="0" borderId="20" xfId="0" applyFont="1" applyBorder="1" applyAlignment="1">
      <alignment vertical="center" wrapText="1"/>
      <protection locked="1" hidden="1"/>
    </xf>
    <xf numFmtId="0" fontId="18" fillId="0" borderId="21" xfId="0" applyFont="1" applyBorder="1" applyAlignment="1">
      <alignment horizontal="center" vertical="center" textRotation="90"/>
      <protection locked="1" hidden="1"/>
    </xf>
    <xf numFmtId="0" fontId="18" fillId="0" borderId="22" xfId="0" applyFont="1" applyBorder="1" applyAlignment="1">
      <alignment horizontal="center" vertical="center" textRotation="90"/>
      <protection locked="1" hidden="1"/>
    </xf>
    <xf numFmtId="0" fontId="18" fillId="0" borderId="20" xfId="0" applyFont="1" applyBorder="1" applyAlignment="1">
      <alignment horizontal="center" vertical="center" wrapText="1"/>
      <protection locked="1" hidden="1"/>
    </xf>
    <xf numFmtId="0" fontId="21" fillId="0" borderId="22" xfId="0" applyFont="1" applyBorder="1" applyAlignment="1">
      <alignment horizontal="center" vertical="center" wrapText="1" textRotation="90"/>
      <protection locked="1" hidden="1"/>
    </xf>
    <xf numFmtId="0" fontId="18" fillId="0" borderId="20" xfId="0" applyFont="1" applyBorder="1" applyAlignment="1">
      <alignment horizontal="center" vertical="center" wrapText="1" textRotation="90"/>
      <protection locked="1" hidden="1"/>
    </xf>
    <xf numFmtId="0" fontId="18" fillId="0" borderId="21" xfId="0" applyFont="1" applyBorder="1" applyAlignment="1">
      <alignment horizontal="center" vertical="center" wrapText="1" textRotation="90"/>
      <protection locked="1" hidden="1"/>
    </xf>
    <xf numFmtId="0" fontId="18" fillId="0" borderId="18" xfId="0" applyFont="1" applyBorder="1" applyAlignment="1">
      <alignment horizontal="center" vertical="center" wrapText="1" textRotation="90"/>
      <protection locked="1" hidden="1"/>
    </xf>
    <xf numFmtId="0" fontId="20" fillId="0" borderId="18" xfId="0" applyFont="1" applyBorder="1" applyAlignment="1">
      <alignment horizontal="center" vertical="center" wrapText="1" textRotation="90"/>
      <protection locked="1" hidden="1"/>
    </xf>
    <xf numFmtId="0" fontId="17" fillId="0" borderId="23" xfId="0" applyFont="1" applyBorder="1" applyAlignment="1">
      <alignment horizontal="center" vertical="center" wrapText="1" textRotation="90"/>
      <protection locked="1" hidden="1"/>
    </xf>
    <xf numFmtId="0" fontId="18" fillId="0" borderId="10" xfId="0" applyFont="1" applyBorder="1" applyAlignment="1">
      <alignment horizontal="center" vertical="center" wrapText="1" textRotation="90"/>
      <protection locked="1" hidden="1"/>
    </xf>
    <xf numFmtId="0" fontId="18" fillId="0" borderId="1" xfId="0" applyFont="1" applyBorder="1" applyAlignment="1">
      <alignment horizontal="center" vertical="center" wrapText="1" textRotation="90"/>
      <protection locked="1" hidden="1"/>
    </xf>
    <xf numFmtId="0" fontId="18" fillId="0" borderId="11" xfId="0" applyFont="1" applyBorder="1" applyAlignment="1">
      <alignment horizontal="center" vertical="center" wrapText="1" textRotation="90"/>
      <protection locked="1" hidden="1"/>
    </xf>
    <xf numFmtId="0" fontId="18" fillId="0" borderId="24" xfId="0" applyFont="1" applyBorder="1" applyAlignment="1">
      <alignment horizontal="center" vertical="center" textRotation="90"/>
      <protection locked="1" hidden="1"/>
    </xf>
    <xf numFmtId="9" fontId="18" fillId="6" borderId="25" xfId="0" applyNumberFormat="1" applyFont="1" applyFill="1" applyBorder="1" applyAlignment="1">
      <alignment horizontal="center" vertical="center"/>
      <protection locked="0" hidden="0"/>
    </xf>
    <xf numFmtId="0" fontId="18" fillId="0" borderId="26" xfId="0" applyFont="1" applyBorder="1" applyAlignment="1">
      <alignment horizontal="center" vertical="center" textRotation="90"/>
      <protection locked="1" hidden="1"/>
    </xf>
    <xf numFmtId="0" fontId="18" fillId="6" borderId="26" xfId="0" applyFont="1" applyFill="1" applyBorder="1" applyAlignment="1">
      <alignment vertical="center" wrapText="1"/>
      <protection locked="0" hidden="0"/>
    </xf>
    <xf numFmtId="0" fontId="18" fillId="0" borderId="27" xfId="0" applyFont="1" applyBorder="1" applyAlignment="1">
      <alignment horizontal="center" vertical="center" textRotation="90"/>
      <protection locked="1" hidden="1"/>
    </xf>
    <xf numFmtId="0" fontId="18" fillId="0" borderId="28" xfId="0" applyFont="1" applyBorder="1" applyAlignment="1">
      <alignment horizontal="center" vertical="center" textRotation="90"/>
      <protection locked="1" hidden="1"/>
    </xf>
    <xf numFmtId="0" fontId="18" fillId="0" borderId="26" xfId="0" applyFont="1" applyBorder="1" applyAlignment="1">
      <alignment vertical="center" wrapText="1"/>
      <protection locked="1" hidden="1"/>
    </xf>
    <xf numFmtId="0" fontId="21" fillId="0" borderId="28" xfId="0" applyFont="1" applyBorder="1" applyAlignment="1">
      <alignment horizontal="center" vertical="center" wrapText="1" textRotation="90"/>
      <protection locked="1" hidden="1"/>
    </xf>
    <xf numFmtId="0" fontId="18" fillId="0" borderId="26" xfId="0" applyFont="1" applyBorder="1" applyAlignment="1">
      <alignment horizontal="center" vertical="center" wrapText="1" textRotation="90"/>
      <protection locked="1" hidden="1"/>
    </xf>
    <xf numFmtId="0" fontId="18" fillId="0" borderId="27" xfId="0" applyFont="1" applyBorder="1" applyAlignment="1">
      <alignment horizontal="center" vertical="center" wrapText="1" textRotation="90"/>
      <protection locked="1" hidden="1"/>
    </xf>
    <xf numFmtId="0" fontId="18" fillId="0" borderId="23" xfId="0" applyFont="1" applyBorder="1" applyAlignment="1">
      <alignment horizontal="center" vertical="center" wrapText="1" textRotation="90"/>
      <protection locked="1" hidden="1"/>
    </xf>
    <xf numFmtId="0" fontId="20" fillId="0" borderId="23" xfId="0" applyFont="1" applyBorder="1" applyAlignment="1">
      <alignment horizontal="center" vertical="center" wrapText="1" textRotation="90"/>
      <protection locked="1" hidden="1"/>
    </xf>
    <xf numFmtId="0" fontId="22" fillId="7" borderId="12" xfId="0" applyFont="1" applyFill="1" applyBorder="1" applyAlignment="1">
      <alignment horizontal="center" vertical="center"/>
      <protection locked="1" hidden="1"/>
    </xf>
    <xf numFmtId="17" fontId="22" fillId="7" borderId="29" xfId="0" applyNumberFormat="1" applyFont="1" applyFill="1" applyBorder="1" applyAlignment="1">
      <alignment horizontal="center" vertical="center" textRotation="90"/>
      <protection locked="1" hidden="1"/>
    </xf>
    <xf numFmtId="166" fontId="22" fillId="7" borderId="30" xfId="0" applyNumberFormat="1" applyFont="1" applyFill="1" applyBorder="1" applyAlignment="1">
      <alignment horizontal="center" vertical="center" wrapText="1"/>
      <protection locked="1" hidden="1"/>
    </xf>
    <xf numFmtId="164" fontId="22" fillId="7" borderId="7" xfId="0" applyNumberFormat="1" applyFont="1" applyFill="1" applyBorder="1" applyAlignment="1">
      <alignment horizontal="center" vertical="center" wrapText="1"/>
      <protection locked="1" hidden="1"/>
    </xf>
    <xf numFmtId="0" fontId="22" fillId="7" borderId="31" xfId="0" applyFont="1" applyFill="1" applyBorder="1" applyAlignment="1">
      <alignment horizontal="center" vertical="center"/>
      <protection locked="1" hidden="1"/>
    </xf>
    <xf numFmtId="0" fontId="22" fillId="0" borderId="29" xfId="0" applyFont="1" applyBorder="1" applyAlignment="1">
      <alignment horizontal="center" vertical="center"/>
      <protection locked="1" hidden="1"/>
    </xf>
    <xf numFmtId="1" fontId="22" fillId="7" borderId="32" xfId="0" applyNumberFormat="1" applyFont="1" applyFill="1" applyBorder="1" applyAlignment="1">
      <alignment horizontal="center" vertical="center"/>
      <protection locked="1" hidden="1"/>
    </xf>
    <xf numFmtId="1" fontId="18" fillId="7" borderId="33" xfId="0" applyNumberFormat="1" applyFont="1" applyFill="1" applyBorder="1" applyAlignment="1">
      <alignment horizontal="center" vertical="center"/>
      <protection locked="1" hidden="1"/>
    </xf>
    <xf numFmtId="1" fontId="22" fillId="6" borderId="34" xfId="0" applyNumberFormat="1" applyFont="1" applyFill="1" applyBorder="1" applyAlignment="1">
      <alignment horizontal="center" vertical="center"/>
      <protection locked="0" hidden="0"/>
    </xf>
    <xf numFmtId="1" fontId="22" fillId="7" borderId="32" xfId="0" applyNumberFormat="1" applyFont="1" applyFill="1" applyBorder="1" applyAlignment="1">
      <alignment horizontal="center" vertical="center"/>
      <protection locked="0" hidden="1"/>
    </xf>
    <xf numFmtId="1" fontId="22" fillId="7" borderId="17" xfId="0" applyNumberFormat="1" applyFont="1" applyFill="1" applyBorder="1" applyAlignment="1">
      <alignment horizontal="center" vertical="center"/>
      <protection locked="1" hidden="1"/>
    </xf>
    <xf numFmtId="1" fontId="22" fillId="7" borderId="14" xfId="0" applyNumberFormat="1" applyFont="1" applyFill="1" applyBorder="1" applyAlignment="1">
      <alignment horizontal="center" vertical="center"/>
      <protection locked="1" hidden="1"/>
    </xf>
    <xf numFmtId="1" fontId="18" fillId="7" borderId="16" xfId="0" applyNumberFormat="1" applyFont="1" applyFill="1" applyBorder="1" applyAlignment="1">
      <alignment horizontal="center" vertical="center"/>
      <protection locked="1" hidden="1"/>
    </xf>
    <xf numFmtId="1" fontId="22" fillId="7" borderId="34" xfId="0" applyNumberFormat="1" applyFont="1" applyFill="1" applyBorder="1" applyAlignment="1">
      <alignment horizontal="center" vertical="center"/>
      <protection locked="0" hidden="1"/>
    </xf>
    <xf numFmtId="1" fontId="22" fillId="6" borderId="29" xfId="0" applyNumberFormat="1" applyFont="1" applyFill="1" applyBorder="1" applyAlignment="1">
      <alignment horizontal="center" vertical="center"/>
      <protection locked="0" hidden="0"/>
    </xf>
    <xf numFmtId="1" fontId="22" fillId="7" borderId="29" xfId="0" applyNumberFormat="1" applyFont="1" applyFill="1" applyBorder="1" applyAlignment="1">
      <alignment horizontal="center" vertical="center"/>
      <protection locked="0" hidden="1"/>
    </xf>
    <xf numFmtId="1" fontId="22" fillId="7" borderId="7" xfId="0" applyNumberFormat="1" applyFont="1" applyFill="1" applyBorder="1" applyAlignment="1">
      <alignment horizontal="center" vertical="center"/>
      <protection locked="0" hidden="1"/>
    </xf>
    <xf numFmtId="1" fontId="22" fillId="7" borderId="12" xfId="0" applyNumberFormat="1" applyFont="1" applyFill="1" applyBorder="1" applyAlignment="1">
      <alignment horizontal="center" vertical="center"/>
      <protection locked="0" hidden="1"/>
    </xf>
    <xf numFmtId="1" fontId="18" fillId="7" borderId="12" xfId="0" applyNumberFormat="1" applyFont="1" applyFill="1" applyBorder="1" applyAlignment="1">
      <alignment horizontal="center" vertical="center"/>
      <protection locked="1" hidden="1"/>
    </xf>
    <xf numFmtId="1" fontId="18" fillId="7" borderId="35" xfId="0" applyNumberFormat="1" applyFont="1" applyFill="1" applyBorder="1" applyAlignment="1">
      <alignment horizontal="center" vertical="center"/>
      <protection locked="1" hidden="1"/>
    </xf>
    <xf numFmtId="165" fontId="1" fillId="0" borderId="0" xfId="0" applyNumberFormat="1" applyAlignment="1">
      <alignment horizontal="center" vertical="center"/>
      <protection locked="1" hidden="1"/>
    </xf>
    <xf numFmtId="0" fontId="1" fillId="0" borderId="0" xfId="0" applyAlignment="1">
      <alignment horizontal="center" vertical="center"/>
      <protection locked="1" hidden="1"/>
    </xf>
    <xf numFmtId="0" fontId="1" fillId="0" borderId="0" xfId="0" applyAlignment="1">
      <alignment horizontal="left" vertical="center"/>
      <protection locked="1" hidden="1"/>
    </xf>
    <xf numFmtId="0" fontId="1" fillId="0" borderId="0" xfId="0" applyAlignment="1">
      <alignment horizontal="center" vertical="bottom"/>
      <protection locked="1" hidden="1"/>
    </xf>
    <xf numFmtId="0" fontId="23" fillId="0" borderId="18" xfId="0" applyFont="1" applyBorder="1" applyAlignment="1">
      <alignment vertical="bottom"/>
      <protection locked="1" hidden="1"/>
    </xf>
    <xf numFmtId="0" fontId="23" fillId="0" borderId="36" xfId="0" applyFont="1" applyBorder="1" applyAlignment="1">
      <alignment vertical="bottom"/>
      <protection locked="1" hidden="1"/>
    </xf>
    <xf numFmtId="165" fontId="22" fillId="7" borderId="37" xfId="0" applyNumberFormat="1" applyFont="1" applyFill="1" applyBorder="1" applyAlignment="1">
      <alignment horizontal="center" vertical="center"/>
      <protection locked="1" hidden="1"/>
    </xf>
    <xf numFmtId="165" fontId="22" fillId="7" borderId="38" xfId="0" applyNumberFormat="1" applyFont="1" applyFill="1" applyBorder="1" applyAlignment="1">
      <alignment horizontal="center" vertical="center"/>
      <protection locked="1" hidden="1"/>
    </xf>
    <xf numFmtId="0" fontId="22" fillId="7" borderId="39" xfId="0" applyFont="1" applyFill="1" applyBorder="1" applyAlignment="1">
      <alignment horizontal="center" vertical="center"/>
      <protection locked="1" hidden="1"/>
    </xf>
    <xf numFmtId="0" fontId="22" fillId="0" borderId="40" xfId="0" applyFont="1" applyBorder="1" applyAlignment="1">
      <alignment horizontal="center" vertical="center"/>
      <protection locked="1" hidden="1"/>
    </xf>
    <xf numFmtId="1" fontId="22" fillId="7" borderId="41" xfId="0" applyNumberFormat="1" applyFont="1" applyFill="1" applyBorder="1" applyAlignment="1">
      <alignment horizontal="center" vertical="center"/>
      <protection locked="1" hidden="1"/>
    </xf>
    <xf numFmtId="1" fontId="18" fillId="7" borderId="42" xfId="0" applyNumberFormat="1" applyFont="1" applyFill="1" applyBorder="1" applyAlignment="1">
      <alignment horizontal="center" vertical="center"/>
      <protection locked="1" hidden="1"/>
    </xf>
    <xf numFmtId="1" fontId="22" fillId="6" borderId="43" xfId="0" applyNumberFormat="1" applyFont="1" applyFill="1" applyBorder="1" applyAlignment="1">
      <alignment horizontal="center" vertical="center"/>
      <protection locked="0" hidden="0"/>
    </xf>
    <xf numFmtId="1" fontId="22" fillId="7" borderId="25" xfId="0" applyNumberFormat="1" applyFont="1" applyFill="1" applyBorder="1" applyAlignment="1">
      <alignment horizontal="center" vertical="center"/>
      <protection locked="0" hidden="1"/>
    </xf>
    <xf numFmtId="1" fontId="18" fillId="7" borderId="44" xfId="0" applyNumberFormat="1" applyFont="1" applyFill="1" applyBorder="1" applyAlignment="1">
      <alignment horizontal="center" vertical="center"/>
      <protection locked="1" hidden="1"/>
    </xf>
    <xf numFmtId="1" fontId="22" fillId="7" borderId="45" xfId="0" applyNumberFormat="1" applyFont="1" applyFill="1" applyBorder="1" applyAlignment="1">
      <alignment horizontal="center" vertical="center"/>
      <protection locked="1" hidden="1"/>
    </xf>
    <xf numFmtId="1" fontId="22" fillId="7" borderId="46" xfId="0" applyNumberFormat="1" applyFont="1" applyFill="1" applyBorder="1" applyAlignment="1">
      <alignment horizontal="center" vertical="center"/>
      <protection locked="1" hidden="1"/>
    </xf>
    <xf numFmtId="1" fontId="22" fillId="7" borderId="25" xfId="0" applyNumberFormat="1" applyFont="1" applyFill="1" applyBorder="1" applyAlignment="1">
      <alignment horizontal="center" vertical="center"/>
      <protection locked="1" hidden="1"/>
    </xf>
    <xf numFmtId="1" fontId="18" fillId="7" borderId="47" xfId="0" applyNumberFormat="1" applyFont="1" applyFill="1" applyBorder="1" applyAlignment="1">
      <alignment horizontal="center" vertical="center"/>
      <protection locked="1" hidden="1"/>
    </xf>
    <xf numFmtId="1" fontId="22" fillId="7" borderId="43" xfId="0" applyNumberFormat="1" applyFont="1" applyFill="1" applyBorder="1" applyAlignment="1">
      <alignment horizontal="center" vertical="center"/>
      <protection locked="0" hidden="1"/>
    </xf>
    <xf numFmtId="1" fontId="22" fillId="6" borderId="36" xfId="0" applyNumberFormat="1" applyFont="1" applyFill="1" applyBorder="1" applyAlignment="1">
      <alignment horizontal="center" vertical="center"/>
      <protection locked="0" hidden="0"/>
    </xf>
    <xf numFmtId="1" fontId="22" fillId="7" borderId="36" xfId="0" applyNumberFormat="1" applyFont="1" applyFill="1" applyBorder="1" applyAlignment="1">
      <alignment horizontal="center" vertical="center"/>
      <protection locked="0" hidden="1"/>
    </xf>
    <xf numFmtId="1" fontId="22" fillId="7" borderId="9" xfId="0" applyNumberFormat="1" applyFont="1" applyFill="1" applyBorder="1" applyAlignment="1">
      <alignment horizontal="center" vertical="center"/>
      <protection locked="0" hidden="1"/>
    </xf>
    <xf numFmtId="1" fontId="22" fillId="7" borderId="18" xfId="0" applyNumberFormat="1" applyFont="1" applyFill="1" applyBorder="1" applyAlignment="1">
      <alignment horizontal="center" vertical="center"/>
      <protection locked="0" hidden="1"/>
    </xf>
    <xf numFmtId="1" fontId="18" fillId="7" borderId="18" xfId="0" applyNumberFormat="1" applyFont="1" applyFill="1" applyBorder="1" applyAlignment="1">
      <alignment horizontal="center" vertical="center"/>
      <protection locked="1" hidden="1"/>
    </xf>
    <xf numFmtId="1" fontId="18" fillId="7" borderId="48" xfId="0" applyNumberFormat="1" applyFont="1" applyFill="1" applyBorder="1" applyAlignment="1">
      <alignment horizontal="center" vertical="center"/>
      <protection locked="1" hidden="1"/>
    </xf>
    <xf numFmtId="0" fontId="23" fillId="0" borderId="8" xfId="0" applyFont="1" applyBorder="1" applyAlignment="1">
      <alignment vertical="bottom"/>
      <protection locked="1" hidden="1"/>
    </xf>
    <xf numFmtId="165" fontId="22" fillId="7" borderId="49" xfId="0" applyNumberFormat="1" applyFont="1" applyFill="1" applyBorder="1" applyAlignment="1">
      <alignment horizontal="center" vertical="center"/>
      <protection locked="1" hidden="1"/>
    </xf>
    <xf numFmtId="17" fontId="22" fillId="7" borderId="50" xfId="0" applyNumberFormat="1" applyFont="1" applyFill="1" applyBorder="1" applyAlignment="1">
      <alignment horizontal="center" vertical="center"/>
      <protection locked="1" hidden="1"/>
    </xf>
    <xf numFmtId="0" fontId="22" fillId="7" borderId="51" xfId="0" applyFont="1" applyFill="1" applyBorder="1" applyAlignment="1">
      <alignment horizontal="center" vertical="center"/>
      <protection locked="1" hidden="1"/>
    </xf>
    <xf numFmtId="1" fontId="22" fillId="7" borderId="52" xfId="0" applyNumberFormat="1" applyFont="1" applyFill="1" applyBorder="1" applyAlignment="1">
      <alignment horizontal="center" vertical="center"/>
      <protection locked="1" hidden="1"/>
    </xf>
    <xf numFmtId="1" fontId="22" fillId="7" borderId="53" xfId="0" applyNumberFormat="1" applyFont="1" applyFill="1" applyBorder="1" applyAlignment="1">
      <alignment horizontal="center" vertical="center"/>
      <protection locked="1" hidden="1"/>
    </xf>
    <xf numFmtId="1" fontId="18" fillId="7" borderId="54" xfId="0" applyNumberFormat="1" applyFont="1" applyFill="1" applyBorder="1" applyAlignment="1">
      <alignment horizontal="center" vertical="center"/>
      <protection locked="1" hidden="1"/>
    </xf>
    <xf numFmtId="0" fontId="24" fillId="7" borderId="5" xfId="0" applyFont="1" applyFill="1" applyBorder="1" applyAlignment="1">
      <alignment horizontal="center" vertical="center" wrapText="1"/>
      <protection locked="1" hidden="1"/>
    </xf>
    <xf numFmtId="0" fontId="24" fillId="7" borderId="34" xfId="0" applyFont="1" applyFill="1" applyBorder="1" applyAlignment="1">
      <alignment horizontal="center" vertical="center" wrapText="1"/>
      <protection locked="1" hidden="1"/>
    </xf>
    <xf numFmtId="1" fontId="25" fillId="7" borderId="6" xfId="0" applyNumberFormat="1" applyFont="1" applyFill="1" applyBorder="1" applyAlignment="1">
      <alignment horizontal="center" vertical="center" wrapText="1"/>
      <protection locked="1" hidden="1"/>
    </xf>
    <xf numFmtId="1" fontId="25" fillId="7" borderId="7" xfId="0" applyNumberFormat="1" applyFont="1" applyFill="1" applyBorder="1" applyAlignment="1">
      <alignment horizontal="center" vertical="center" wrapText="1"/>
      <protection locked="1" hidden="1"/>
    </xf>
    <xf numFmtId="166" fontId="22" fillId="7" borderId="55" xfId="0" applyNumberFormat="1" applyFont="1" applyFill="1" applyBorder="1" applyAlignment="1">
      <alignment horizontal="center" vertical="center" wrapText="1"/>
      <protection locked="1" hidden="1"/>
    </xf>
    <xf numFmtId="166" fontId="22" fillId="7" borderId="38" xfId="0" applyNumberFormat="1" applyFont="1" applyFill="1" applyBorder="1" applyAlignment="1">
      <alignment horizontal="center" vertical="center" wrapText="1"/>
      <protection locked="1" hidden="1"/>
    </xf>
    <xf numFmtId="1" fontId="22" fillId="7" borderId="40" xfId="0" applyNumberFormat="1" applyFont="1" applyFill="1" applyBorder="1" applyAlignment="1">
      <alignment horizontal="center" vertical="center"/>
      <protection locked="1" hidden="1"/>
    </xf>
    <xf numFmtId="1" fontId="22" fillId="7" borderId="56" xfId="0" applyNumberFormat="1" applyFont="1" applyFill="1" applyBorder="1" applyAlignment="1">
      <alignment horizontal="center" vertical="center"/>
      <protection locked="1" hidden="1"/>
    </xf>
    <xf numFmtId="1" fontId="22" fillId="7" borderId="57" xfId="0" applyNumberFormat="1" applyFont="1" applyFill="1" applyBorder="1" applyAlignment="1">
      <alignment horizontal="center" vertical="center"/>
      <protection locked="1" hidden="1"/>
    </xf>
    <xf numFmtId="1" fontId="18" fillId="7" borderId="58" xfId="0" applyNumberFormat="1" applyFont="1" applyFill="1" applyBorder="1" applyAlignment="1">
      <alignment horizontal="center" vertical="center"/>
      <protection locked="1" hidden="1"/>
    </xf>
    <xf numFmtId="0" fontId="24" fillId="7" borderId="8" xfId="0" applyFont="1" applyFill="1" applyBorder="1" applyAlignment="1">
      <alignment horizontal="center" vertical="center" wrapText="1"/>
      <protection locked="1" hidden="1"/>
    </xf>
    <xf numFmtId="0" fontId="24" fillId="7" borderId="43" xfId="0" applyFont="1" applyFill="1" applyBorder="1" applyAlignment="1">
      <alignment horizontal="center" vertical="center" wrapText="1"/>
      <protection locked="1" hidden="1"/>
    </xf>
    <xf numFmtId="1" fontId="25" fillId="7" borderId="0" xfId="0" applyNumberFormat="1" applyFont="1" applyFill="1" applyBorder="1" applyAlignment="1">
      <alignment horizontal="center" vertical="center" wrapText="1"/>
      <protection locked="1" hidden="1"/>
    </xf>
    <xf numFmtId="1" fontId="25" fillId="7" borderId="9" xfId="0" applyNumberFormat="1" applyFont="1" applyFill="1" applyBorder="1" applyAlignment="1">
      <alignment horizontal="center" vertical="center" wrapText="1"/>
      <protection locked="1" hidden="1"/>
    </xf>
    <xf numFmtId="0" fontId="23" fillId="0" borderId="59" xfId="0" applyFont="1" applyBorder="1" applyAlignment="1">
      <alignment vertical="bottom"/>
      <protection locked="1" hidden="1"/>
    </xf>
    <xf numFmtId="0" fontId="23" fillId="0" borderId="45" xfId="0" applyFont="1" applyBorder="1" applyAlignment="1">
      <alignment vertical="bottom"/>
      <protection locked="1" hidden="1"/>
    </xf>
    <xf numFmtId="164" fontId="18" fillId="7" borderId="60" xfId="0" applyNumberFormat="1" applyFont="1" applyFill="1" applyBorder="1" applyAlignment="1">
      <alignment vertical="center" wrapText="1"/>
      <protection locked="1" hidden="1"/>
    </xf>
    <xf numFmtId="164" fontId="18" fillId="7" borderId="61" xfId="0" applyNumberFormat="1" applyFont="1" applyFill="1" applyBorder="1" applyAlignment="1">
      <alignment horizontal="center" vertical="center" wrapText="1"/>
      <protection locked="1" hidden="1"/>
    </xf>
    <xf numFmtId="0" fontId="18" fillId="7" borderId="62" xfId="0" applyFont="1" applyFill="1" applyBorder="1" applyAlignment="1">
      <alignment horizontal="center" vertical="center"/>
      <protection locked="1" hidden="1"/>
    </xf>
    <xf numFmtId="1" fontId="18" fillId="7" borderId="45" xfId="0" applyNumberFormat="1" applyFont="1" applyFill="1" applyBorder="1" applyAlignment="1">
      <alignment horizontal="center" vertical="center"/>
      <protection locked="1" hidden="1"/>
    </xf>
    <xf numFmtId="1" fontId="18" fillId="7" borderId="46" xfId="0" applyNumberFormat="1" applyFont="1" applyFill="1" applyBorder="1" applyAlignment="1">
      <alignment horizontal="center" vertical="center"/>
      <protection locked="1" hidden="1"/>
    </xf>
    <xf numFmtId="1" fontId="18" fillId="7" borderId="47" xfId="0" applyNumberFormat="1" applyFont="1" applyFill="1" applyBorder="1" applyAlignment="1">
      <alignment horizontal="center" vertical="center"/>
      <protection locked="1" hidden="1"/>
    </xf>
    <xf numFmtId="1" fontId="22" fillId="6" borderId="63" xfId="0" applyNumberFormat="1" applyFont="1" applyFill="1" applyBorder="1" applyAlignment="1">
      <alignment horizontal="center" vertical="center"/>
      <protection locked="0" hidden="0"/>
    </xf>
    <xf numFmtId="1" fontId="22" fillId="7" borderId="46" xfId="0" applyNumberFormat="1" applyFont="1" applyFill="1" applyBorder="1" applyAlignment="1">
      <alignment horizontal="center" vertical="center"/>
      <protection locked="0" hidden="1"/>
    </xf>
    <xf numFmtId="1" fontId="22" fillId="7" borderId="63" xfId="0" applyNumberFormat="1" applyFont="1" applyFill="1" applyBorder="1" applyAlignment="1">
      <alignment horizontal="center" vertical="center"/>
      <protection locked="0" hidden="1"/>
    </xf>
    <xf numFmtId="1" fontId="22" fillId="6" borderId="45" xfId="0" applyNumberFormat="1" applyFont="1" applyFill="1" applyBorder="1" applyAlignment="1">
      <alignment horizontal="center" vertical="center"/>
      <protection locked="0" hidden="0"/>
    </xf>
    <xf numFmtId="1" fontId="22" fillId="7" borderId="45" xfId="0" applyNumberFormat="1" applyFont="1" applyFill="1" applyBorder="1" applyAlignment="1">
      <alignment horizontal="center" vertical="center"/>
      <protection locked="0" hidden="1"/>
    </xf>
    <xf numFmtId="1" fontId="22" fillId="7" borderId="61" xfId="0" applyNumberFormat="1" applyFont="1" applyFill="1" applyBorder="1" applyAlignment="1">
      <alignment horizontal="center" vertical="center"/>
      <protection locked="0" hidden="1"/>
    </xf>
    <xf numFmtId="1" fontId="22" fillId="7" borderId="59" xfId="0" applyNumberFormat="1" applyFont="1" applyFill="1" applyBorder="1" applyAlignment="1">
      <alignment horizontal="center" vertical="center"/>
      <protection locked="0" hidden="1"/>
    </xf>
    <xf numFmtId="1" fontId="18" fillId="7" borderId="59" xfId="0" applyNumberFormat="1" applyFont="1" applyFill="1" applyBorder="1" applyAlignment="1">
      <alignment horizontal="center" vertical="center"/>
      <protection locked="1" hidden="1"/>
    </xf>
    <xf numFmtId="0" fontId="24" fillId="7" borderId="10" xfId="0" applyFont="1" applyFill="1" applyBorder="1" applyAlignment="1">
      <alignment horizontal="center" vertical="center" wrapText="1"/>
      <protection locked="1" hidden="1"/>
    </xf>
    <xf numFmtId="0" fontId="24" fillId="7" borderId="24" xfId="0" applyFont="1" applyFill="1" applyBorder="1" applyAlignment="1">
      <alignment horizontal="center" vertical="center" wrapText="1"/>
      <protection locked="1" hidden="1"/>
    </xf>
    <xf numFmtId="1" fontId="25" fillId="7" borderId="1" xfId="0" applyNumberFormat="1" applyFont="1" applyFill="1" applyBorder="1" applyAlignment="1">
      <alignment horizontal="center" vertical="center" wrapText="1"/>
      <protection locked="1" hidden="1"/>
    </xf>
    <xf numFmtId="1" fontId="25" fillId="7" borderId="11" xfId="0" applyNumberFormat="1" applyFont="1" applyFill="1" applyBorder="1" applyAlignment="1">
      <alignment horizontal="center" vertical="center" wrapText="1"/>
      <protection locked="1" hidden="1"/>
    </xf>
    <xf numFmtId="164" fontId="1" fillId="0" borderId="0" xfId="0" applyNumberFormat="1" applyAlignment="1">
      <alignment vertical="bottom"/>
      <protection locked="1" hidden="1"/>
    </xf>
    <xf numFmtId="0" fontId="22" fillId="7" borderId="59" xfId="0" applyFont="1" applyFill="1" applyBorder="1" applyAlignment="1">
      <alignment horizontal="center" vertical="center"/>
      <protection locked="1" hidden="1"/>
    </xf>
    <xf numFmtId="17" fontId="22" fillId="7" borderId="64" xfId="0" applyNumberFormat="1" applyFont="1" applyFill="1" applyBorder="1" applyAlignment="1">
      <alignment horizontal="center" vertical="center"/>
      <protection locked="1" hidden="1"/>
    </xf>
    <xf numFmtId="17" fontId="22" fillId="7" borderId="65" xfId="0" applyNumberFormat="1" applyFont="1" applyFill="1" applyBorder="1" applyAlignment="1">
      <alignment horizontal="center" vertical="center"/>
      <protection locked="1" hidden="1"/>
    </xf>
    <xf numFmtId="17" fontId="22" fillId="7" borderId="66" xfId="0" applyNumberFormat="1" applyFont="1" applyFill="1" applyBorder="1" applyAlignment="1">
      <alignment horizontal="center" vertical="center"/>
      <protection locked="1" hidden="1"/>
    </xf>
    <xf numFmtId="0" fontId="22" fillId="7" borderId="62" xfId="0" applyFont="1" applyFill="1" applyBorder="1" applyAlignment="1">
      <alignment horizontal="center" vertical="center"/>
      <protection locked="1" hidden="1"/>
    </xf>
    <xf numFmtId="1" fontId="22" fillId="6" borderId="45" xfId="0" applyNumberFormat="1" applyFont="1" applyFill="1" applyBorder="1" applyAlignment="1">
      <alignment horizontal="center" vertical="center"/>
      <protection locked="0" hidden="0"/>
    </xf>
    <xf numFmtId="1" fontId="22" fillId="7" borderId="46" xfId="0" applyNumberFormat="1" applyFont="1" applyFill="1" applyBorder="1" applyAlignment="1">
      <alignment horizontal="center" vertical="center"/>
      <protection locked="1" hidden="1"/>
    </xf>
    <xf numFmtId="1" fontId="22" fillId="7" borderId="60" xfId="0" applyNumberFormat="1" applyFont="1" applyFill="1" applyBorder="1" applyAlignment="1">
      <alignment horizontal="center" vertical="center"/>
      <protection locked="1" hidden="1"/>
    </xf>
    <xf numFmtId="1" fontId="22" fillId="7" borderId="63" xfId="0" applyNumberFormat="1" applyFont="1" applyFill="1" applyBorder="1" applyAlignment="1">
      <alignment horizontal="center" vertical="center"/>
      <protection locked="0" hidden="1"/>
    </xf>
    <xf numFmtId="1" fontId="22" fillId="7" borderId="46" xfId="0" applyNumberFormat="1" applyFont="1" applyFill="1" applyBorder="1" applyAlignment="1">
      <alignment horizontal="center" vertical="center"/>
      <protection locked="0" hidden="1"/>
    </xf>
    <xf numFmtId="1" fontId="22" fillId="7" borderId="60" xfId="0" applyNumberFormat="1" applyFont="1" applyFill="1" applyBorder="1" applyAlignment="1">
      <alignment horizontal="center" vertical="center"/>
      <protection locked="0" hidden="1"/>
    </xf>
    <xf numFmtId="1" fontId="22" fillId="7" borderId="45" xfId="0" applyNumberFormat="1" applyFont="1" applyFill="1" applyBorder="1" applyAlignment="1">
      <alignment horizontal="center" vertical="center"/>
      <protection locked="1" hidden="1"/>
    </xf>
    <xf numFmtId="1" fontId="22" fillId="7" borderId="19" xfId="0" applyNumberFormat="1" applyFont="1" applyFill="1" applyBorder="1" applyAlignment="1">
      <alignment horizontal="center" vertical="center"/>
      <protection locked="0" hidden="1"/>
    </xf>
    <xf numFmtId="1" fontId="18" fillId="7" borderId="60" xfId="0" applyNumberFormat="1" applyFont="1" applyFill="1" applyBorder="1" applyAlignment="1">
      <alignment horizontal="center" vertical="center"/>
      <protection locked="1" hidden="1"/>
    </xf>
    <xf numFmtId="1" fontId="22" fillId="7" borderId="45" xfId="0" applyNumberFormat="1" applyFont="1" applyFill="1" applyBorder="1" applyAlignment="1">
      <alignment horizontal="center" vertical="center"/>
      <protection locked="0" hidden="1"/>
    </xf>
    <xf numFmtId="1" fontId="22" fillId="7" borderId="22" xfId="0" applyNumberFormat="1" applyFont="1" applyFill="1" applyBorder="1" applyAlignment="1">
      <alignment horizontal="center" vertical="center"/>
      <protection locked="0" hidden="1"/>
    </xf>
    <xf numFmtId="1" fontId="18" fillId="7" borderId="61" xfId="0" applyNumberFormat="1" applyFont="1" applyFill="1" applyBorder="1" applyAlignment="1">
      <alignment horizontal="center" vertical="center"/>
      <protection locked="0" hidden="1"/>
    </xf>
    <xf numFmtId="1" fontId="22" fillId="7" borderId="59" xfId="0" applyNumberFormat="1" applyFont="1" applyFill="1" applyBorder="1" applyAlignment="1">
      <alignment horizontal="center" vertical="center"/>
      <protection locked="0" hidden="1"/>
    </xf>
    <xf numFmtId="1" fontId="18" fillId="7" borderId="61" xfId="0" applyNumberFormat="1" applyFont="1" applyFill="1" applyBorder="1" applyAlignment="1">
      <alignment horizontal="center" vertical="center"/>
      <protection locked="1" hidden="1"/>
    </xf>
    <xf numFmtId="1" fontId="18" fillId="7" borderId="48" xfId="0" applyNumberFormat="1" applyFont="1" applyFill="1" applyBorder="1" applyAlignment="1">
      <alignment horizontal="center" vertical="center"/>
      <protection locked="1" hidden="1"/>
    </xf>
    <xf numFmtId="0" fontId="1" fillId="0" borderId="0" xfId="0" applyAlignment="1">
      <alignment horizontal="center" vertical="bottom"/>
      <protection locked="1" hidden="1"/>
    </xf>
    <xf numFmtId="0" fontId="1" fillId="0" borderId="0" xfId="0" applyAlignment="1">
      <alignment horizontal="center" vertical="bottom"/>
      <protection locked="1" hidden="1"/>
    </xf>
    <xf numFmtId="1" fontId="22" fillId="7" borderId="22" xfId="0" applyNumberFormat="1" applyFont="1" applyFill="1" applyBorder="1" applyAlignment="1">
      <alignment horizontal="center" vertical="center"/>
      <protection locked="1" hidden="1"/>
    </xf>
    <xf numFmtId="1" fontId="22" fillId="7" borderId="20" xfId="0" applyNumberFormat="1" applyFont="1" applyFill="1" applyBorder="1" applyAlignment="1">
      <alignment horizontal="center" vertical="center"/>
      <protection locked="1" hidden="1"/>
    </xf>
    <xf numFmtId="1" fontId="22" fillId="7" borderId="67" xfId="0" applyNumberFormat="1" applyFont="1" applyFill="1" applyBorder="1" applyAlignment="1">
      <alignment horizontal="center" vertical="center"/>
      <protection locked="1" hidden="1"/>
    </xf>
    <xf numFmtId="1" fontId="18" fillId="7" borderId="21" xfId="0" applyNumberFormat="1" applyFont="1" applyFill="1" applyBorder="1" applyAlignment="1">
      <alignment horizontal="center" vertical="center"/>
      <protection locked="1" hidden="1"/>
    </xf>
    <xf numFmtId="1" fontId="22" fillId="7" borderId="20" xfId="0" applyNumberFormat="1" applyFont="1" applyFill="1" applyBorder="1" applyAlignment="1">
      <alignment horizontal="center" vertical="center"/>
      <protection locked="0" hidden="1"/>
    </xf>
    <xf numFmtId="1" fontId="22" fillId="7" borderId="67" xfId="0" applyNumberFormat="1" applyFont="1" applyFill="1" applyBorder="1" applyAlignment="1">
      <alignment horizontal="center" vertical="center"/>
      <protection locked="0" hidden="1"/>
    </xf>
    <xf numFmtId="1" fontId="18" fillId="7" borderId="67" xfId="0" applyNumberFormat="1" applyFont="1" applyFill="1" applyBorder="1" applyAlignment="1">
      <alignment horizontal="center" vertical="center"/>
      <protection locked="1" hidden="1"/>
    </xf>
    <xf numFmtId="1" fontId="18" fillId="7" borderId="66" xfId="0" applyNumberFormat="1" applyFont="1" applyFill="1" applyBorder="1" applyAlignment="1">
      <alignment horizontal="center" vertical="center"/>
      <protection locked="0" hidden="1"/>
    </xf>
    <xf numFmtId="1" fontId="18" fillId="7" borderId="68" xfId="0" applyNumberFormat="1" applyFont="1" applyFill="1" applyBorder="1" applyAlignment="1">
      <alignment horizontal="center" vertical="center"/>
      <protection locked="1" hidden="1"/>
    </xf>
    <xf numFmtId="0" fontId="26" fillId="2" borderId="0" xfId="0" applyFont="1" applyFill="1" applyBorder="1" applyAlignment="1">
      <alignment vertical="top" wrapText="1"/>
      <protection locked="1" hidden="1"/>
    </xf>
    <xf numFmtId="0" fontId="22" fillId="7" borderId="48" xfId="0" applyFont="1" applyFill="1" applyBorder="1" applyAlignment="1">
      <alignment horizontal="center" vertical="center"/>
      <protection locked="1" hidden="1"/>
    </xf>
    <xf numFmtId="0" fontId="22" fillId="7" borderId="65" xfId="0" applyFont="1" applyFill="1" applyBorder="1" applyAlignment="1">
      <alignment horizontal="center" vertical="center"/>
      <protection locked="1" hidden="1"/>
    </xf>
    <xf numFmtId="1" fontId="22" fillId="7" borderId="56" xfId="0" applyNumberFormat="1" applyFont="1" applyFill="1" applyBorder="1" applyAlignment="1">
      <alignment horizontal="center" vertical="center"/>
      <protection locked="1" hidden="1"/>
    </xf>
    <xf numFmtId="1" fontId="22" fillId="7" borderId="57" xfId="0" applyNumberFormat="1" applyFont="1" applyFill="1" applyBorder="1" applyAlignment="1">
      <alignment horizontal="center" vertical="center"/>
      <protection locked="1" hidden="1"/>
    </xf>
    <xf numFmtId="1" fontId="22" fillId="7" borderId="69" xfId="0" applyNumberFormat="1" applyFont="1" applyFill="1" applyBorder="1" applyAlignment="1">
      <alignment horizontal="center" vertical="center"/>
      <protection locked="1" hidden="1"/>
    </xf>
    <xf numFmtId="1" fontId="18" fillId="7" borderId="58" xfId="0" applyNumberFormat="1" applyFont="1" applyFill="1" applyBorder="1" applyAlignment="1">
      <alignment horizontal="center" vertical="center"/>
      <protection locked="1" hidden="1"/>
    </xf>
    <xf numFmtId="1" fontId="22" fillId="7" borderId="70" xfId="0" applyNumberFormat="1" applyFont="1" applyFill="1" applyBorder="1" applyAlignment="1">
      <alignment horizontal="center" vertical="center"/>
      <protection locked="0" hidden="1"/>
    </xf>
    <xf numFmtId="1" fontId="22" fillId="7" borderId="57" xfId="0" applyNumberFormat="1" applyFont="1" applyFill="1" applyBorder="1" applyAlignment="1">
      <alignment horizontal="center" vertical="center"/>
      <protection locked="0" hidden="1"/>
    </xf>
    <xf numFmtId="1" fontId="22" fillId="7" borderId="69" xfId="0" applyNumberFormat="1" applyFont="1" applyFill="1" applyBorder="1" applyAlignment="1">
      <alignment horizontal="center" vertical="center"/>
      <protection locked="0" hidden="1"/>
    </xf>
    <xf numFmtId="1" fontId="18" fillId="7" borderId="69" xfId="0" applyNumberFormat="1" applyFont="1" applyFill="1" applyBorder="1" applyAlignment="1">
      <alignment horizontal="center" vertical="center"/>
      <protection locked="1" hidden="1"/>
    </xf>
    <xf numFmtId="1" fontId="22" fillId="7" borderId="56" xfId="0" applyNumberFormat="1" applyFont="1" applyFill="1" applyBorder="1" applyAlignment="1">
      <alignment horizontal="center" vertical="center"/>
      <protection locked="0" hidden="1"/>
    </xf>
    <xf numFmtId="1" fontId="22" fillId="7" borderId="48" xfId="0" applyNumberFormat="1" applyFont="1" applyFill="1" applyBorder="1" applyAlignment="1">
      <alignment horizontal="center" vertical="center"/>
      <protection locked="0" hidden="1"/>
    </xf>
    <xf numFmtId="1" fontId="18" fillId="7" borderId="66" xfId="0" applyNumberFormat="1" applyFont="1" applyFill="1" applyBorder="1" applyAlignment="1">
      <alignment horizontal="center" vertical="center"/>
      <protection locked="1" hidden="1"/>
    </xf>
    <xf numFmtId="1" fontId="18" fillId="7" borderId="48" xfId="0" applyNumberFormat="1" applyFont="1" applyFill="1" applyBorder="1" applyAlignment="1">
      <alignment horizontal="center" vertical="center"/>
      <protection locked="1" hidden="1"/>
    </xf>
    <xf numFmtId="17" fontId="22" fillId="7" borderId="71" xfId="0" applyNumberFormat="1" applyFont="1" applyFill="1" applyBorder="1" applyAlignment="1">
      <alignment horizontal="center" vertical="center"/>
      <protection locked="1" hidden="1"/>
    </xf>
    <xf numFmtId="17" fontId="22" fillId="7" borderId="62" xfId="0" applyNumberFormat="1" applyFont="1" applyFill="1" applyBorder="1" applyAlignment="1">
      <alignment horizontal="center" vertical="center"/>
      <protection locked="1" hidden="1"/>
    </xf>
    <xf numFmtId="17" fontId="22" fillId="7" borderId="61" xfId="0" applyNumberFormat="1" applyFont="1" applyFill="1" applyBorder="1" applyAlignment="1">
      <alignment horizontal="center" vertical="center"/>
      <protection locked="1" hidden="1"/>
    </xf>
    <xf numFmtId="1" fontId="22" fillId="7" borderId="36" xfId="0" applyNumberFormat="1" applyFont="1" applyFill="1" applyBorder="1" applyAlignment="1">
      <alignment horizontal="center" vertical="center"/>
      <protection locked="1" hidden="1"/>
    </xf>
    <xf numFmtId="1" fontId="22" fillId="7" borderId="25" xfId="0" applyNumberFormat="1" applyFont="1" applyFill="1" applyBorder="1" applyAlignment="1">
      <alignment horizontal="center" vertical="center"/>
      <protection locked="1" hidden="1"/>
    </xf>
    <xf numFmtId="1" fontId="22" fillId="7" borderId="72" xfId="0" applyNumberFormat="1" applyFont="1" applyFill="1" applyBorder="1" applyAlignment="1">
      <alignment horizontal="center" vertical="center"/>
      <protection locked="1" hidden="1"/>
    </xf>
    <xf numFmtId="1" fontId="18" fillId="7" borderId="44" xfId="0" applyNumberFormat="1" applyFont="1" applyFill="1" applyBorder="1" applyAlignment="1">
      <alignment horizontal="center" vertical="center"/>
      <protection locked="1" hidden="1"/>
    </xf>
    <xf numFmtId="1" fontId="22" fillId="7" borderId="25" xfId="0" applyNumberFormat="1" applyFont="1" applyFill="1" applyBorder="1" applyAlignment="1">
      <alignment horizontal="center" vertical="center"/>
      <protection locked="0" hidden="1"/>
    </xf>
    <xf numFmtId="1" fontId="22" fillId="7" borderId="72" xfId="0" applyNumberFormat="1" applyFont="1" applyFill="1" applyBorder="1" applyAlignment="1">
      <alignment horizontal="center" vertical="center"/>
      <protection locked="0" hidden="1"/>
    </xf>
    <xf numFmtId="1" fontId="22" fillId="7" borderId="43" xfId="0" applyNumberFormat="1" applyFont="1" applyFill="1" applyBorder="1" applyAlignment="1">
      <alignment horizontal="center" vertical="center"/>
      <protection locked="0" hidden="1"/>
    </xf>
    <xf numFmtId="1" fontId="18" fillId="7" borderId="72" xfId="0" applyNumberFormat="1" applyFont="1" applyFill="1" applyBorder="1" applyAlignment="1">
      <alignment horizontal="center" vertical="center"/>
      <protection locked="1" hidden="1"/>
    </xf>
    <xf numFmtId="1" fontId="22" fillId="7" borderId="36" xfId="0" applyNumberFormat="1" applyFont="1" applyFill="1" applyBorder="1" applyAlignment="1">
      <alignment horizontal="center" vertical="center"/>
      <protection locked="0" hidden="1"/>
    </xf>
    <xf numFmtId="1" fontId="18" fillId="7" borderId="9" xfId="0" applyNumberFormat="1" applyFont="1" applyFill="1" applyBorder="1" applyAlignment="1">
      <alignment horizontal="center" vertical="center"/>
      <protection locked="1" hidden="1"/>
    </xf>
    <xf numFmtId="1" fontId="18" fillId="7" borderId="59" xfId="0" applyNumberFormat="1" applyFont="1" applyFill="1" applyBorder="1" applyAlignment="1">
      <alignment horizontal="center" vertical="center"/>
      <protection locked="1" hidden="1"/>
    </xf>
    <xf numFmtId="0" fontId="22" fillId="7" borderId="23" xfId="0" applyFont="1" applyFill="1" applyBorder="1" applyAlignment="1">
      <alignment horizontal="center" vertical="center"/>
      <protection locked="1" hidden="1"/>
    </xf>
    <xf numFmtId="17" fontId="22" fillId="7" borderId="73" xfId="0" applyNumberFormat="1" applyFont="1" applyFill="1" applyBorder="1" applyAlignment="1">
      <alignment horizontal="center" vertical="center"/>
      <protection locked="1" hidden="1"/>
    </xf>
    <xf numFmtId="17" fontId="22" fillId="7" borderId="74" xfId="0" applyNumberFormat="1" applyFont="1" applyFill="1" applyBorder="1" applyAlignment="1">
      <alignment horizontal="center" vertical="center"/>
      <protection locked="1" hidden="1"/>
    </xf>
    <xf numFmtId="17" fontId="22" fillId="7" borderId="75" xfId="0" applyNumberFormat="1" applyFont="1" applyFill="1" applyBorder="1" applyAlignment="1">
      <alignment horizontal="center" vertical="center"/>
      <protection locked="1" hidden="1"/>
    </xf>
    <xf numFmtId="0" fontId="22" fillId="7" borderId="1" xfId="0" applyFont="1" applyFill="1" applyBorder="1" applyAlignment="1">
      <alignment horizontal="center" vertical="center"/>
      <protection locked="1" hidden="1"/>
    </xf>
    <xf numFmtId="1" fontId="22" fillId="7" borderId="76" xfId="0" applyNumberFormat="1" applyFont="1" applyFill="1" applyBorder="1" applyAlignment="1">
      <alignment horizontal="center" vertical="center"/>
      <protection locked="1" hidden="1"/>
    </xf>
    <xf numFmtId="1" fontId="22" fillId="7" borderId="77" xfId="0" applyNumberFormat="1" applyFont="1" applyFill="1" applyBorder="1" applyAlignment="1">
      <alignment horizontal="center" vertical="center"/>
      <protection locked="1" hidden="1"/>
    </xf>
    <xf numFmtId="1" fontId="22" fillId="7" borderId="78" xfId="0" applyNumberFormat="1" applyFont="1" applyFill="1" applyBorder="1" applyAlignment="1">
      <alignment horizontal="center" vertical="center"/>
      <protection locked="1" hidden="1"/>
    </xf>
    <xf numFmtId="1" fontId="18" fillId="7" borderId="79" xfId="0" applyNumberFormat="1" applyFont="1" applyFill="1" applyBorder="1" applyAlignment="1">
      <alignment horizontal="center" vertical="center"/>
      <protection locked="1" hidden="1"/>
    </xf>
    <xf numFmtId="1" fontId="22" fillId="7" borderId="24" xfId="0" applyNumberFormat="1" applyFont="1" applyFill="1" applyBorder="1" applyAlignment="1">
      <alignment horizontal="center" vertical="center"/>
      <protection locked="0" hidden="1"/>
    </xf>
    <xf numFmtId="1" fontId="22" fillId="7" borderId="77" xfId="0" applyNumberFormat="1" applyFont="1" applyFill="1" applyBorder="1" applyAlignment="1">
      <alignment horizontal="center" vertical="center"/>
      <protection locked="0" hidden="1"/>
    </xf>
    <xf numFmtId="1" fontId="22" fillId="7" borderId="78" xfId="0" applyNumberFormat="1" applyFont="1" applyFill="1" applyBorder="1" applyAlignment="1">
      <alignment horizontal="center" vertical="center"/>
      <protection locked="0" hidden="1"/>
    </xf>
    <xf numFmtId="1" fontId="22" fillId="7" borderId="80" xfId="0" applyNumberFormat="1" applyFont="1" applyFill="1" applyBorder="1" applyAlignment="1">
      <alignment horizontal="center" vertical="center"/>
      <protection locked="0" hidden="1"/>
    </xf>
    <xf numFmtId="1" fontId="22" fillId="7" borderId="26" xfId="0" applyNumberFormat="1" applyFont="1" applyFill="1" applyBorder="1" applyAlignment="1">
      <alignment horizontal="center" vertical="center"/>
      <protection locked="0" hidden="1"/>
    </xf>
    <xf numFmtId="1" fontId="18" fillId="7" borderId="78" xfId="0" applyNumberFormat="1" applyFont="1" applyFill="1" applyBorder="1" applyAlignment="1">
      <alignment horizontal="center" vertical="center"/>
      <protection locked="1" hidden="1"/>
    </xf>
    <xf numFmtId="1" fontId="22" fillId="7" borderId="28" xfId="0" applyNumberFormat="1" applyFont="1" applyFill="1" applyBorder="1" applyAlignment="1">
      <alignment horizontal="center" vertical="center"/>
      <protection locked="0" hidden="1"/>
    </xf>
    <xf numFmtId="1" fontId="22" fillId="7" borderId="76" xfId="0" applyNumberFormat="1" applyFont="1" applyFill="1" applyBorder="1" applyAlignment="1">
      <alignment horizontal="center" vertical="center"/>
      <protection locked="0" hidden="1"/>
    </xf>
    <xf numFmtId="1" fontId="18" fillId="7" borderId="75" xfId="0" applyNumberFormat="1" applyFont="1" applyFill="1" applyBorder="1" applyAlignment="1">
      <alignment horizontal="center" vertical="center"/>
      <protection locked="0" hidden="1"/>
    </xf>
    <xf numFmtId="1" fontId="22" fillId="7" borderId="23" xfId="0" applyNumberFormat="1" applyFont="1" applyFill="1" applyBorder="1" applyAlignment="1">
      <alignment horizontal="center" vertical="center"/>
      <protection locked="0" hidden="1"/>
    </xf>
    <xf numFmtId="1" fontId="18" fillId="7" borderId="75" xfId="0" applyNumberFormat="1" applyFont="1" applyFill="1" applyBorder="1" applyAlignment="1">
      <alignment horizontal="center" vertical="center"/>
      <protection locked="1" hidden="1"/>
    </xf>
    <xf numFmtId="1" fontId="18" fillId="7" borderId="81" xfId="0" applyNumberFormat="1" applyFont="1" applyFill="1" applyBorder="1" applyAlignment="1">
      <alignment horizontal="center" vertical="center"/>
      <protection locked="1" hidden="1"/>
    </xf>
    <xf numFmtId="49" fontId="27" fillId="8" borderId="28" xfId="0" applyNumberFormat="1" applyFont="1" applyFill="1" applyBorder="1" applyAlignment="1">
      <alignment horizontal="center" vertical="center"/>
      <protection locked="1" hidden="1"/>
    </xf>
    <xf numFmtId="49" fontId="27" fillId="8" borderId="1" xfId="0" applyNumberFormat="1" applyFont="1" applyFill="1" applyBorder="1" applyAlignment="1">
      <alignment horizontal="center" vertical="center"/>
      <protection locked="1" hidden="1"/>
    </xf>
    <xf numFmtId="49" fontId="27" fillId="8" borderId="27" xfId="0" applyNumberFormat="1" applyFont="1" applyFill="1" applyBorder="1" applyAlignment="1">
      <alignment horizontal="center" vertical="center"/>
      <protection locked="1" hidden="1"/>
    </xf>
    <xf numFmtId="49" fontId="27" fillId="8" borderId="1" xfId="0" applyNumberFormat="1" applyFont="1" applyFill="1" applyBorder="1" applyAlignment="1">
      <alignment horizontal="center" vertical="center"/>
      <protection locked="1" hidden="1"/>
    </xf>
    <xf numFmtId="1" fontId="28" fillId="8" borderId="28" xfId="0" applyNumberFormat="1" applyFont="1" applyFill="1" applyBorder="1" applyAlignment="1">
      <alignment horizontal="center" vertical="center" textRotation="90"/>
      <protection locked="1" hidden="1"/>
    </xf>
    <xf numFmtId="1" fontId="28" fillId="8" borderId="26" xfId="0" applyNumberFormat="1" applyFont="1" applyFill="1" applyBorder="1" applyAlignment="1">
      <alignment horizontal="center" vertical="center" textRotation="90"/>
      <protection locked="1" hidden="1"/>
    </xf>
    <xf numFmtId="1" fontId="28" fillId="8" borderId="82" xfId="0" applyNumberFormat="1" applyFont="1" applyFill="1" applyBorder="1" applyAlignment="1">
      <alignment horizontal="center" vertical="center" textRotation="90"/>
      <protection locked="1" hidden="1"/>
    </xf>
    <xf numFmtId="1" fontId="28" fillId="8" borderId="27" xfId="0" applyNumberFormat="1" applyFont="1" applyFill="1" applyBorder="1" applyAlignment="1">
      <alignment horizontal="center" vertical="center" textRotation="90"/>
      <protection locked="1" hidden="1"/>
    </xf>
    <xf numFmtId="1" fontId="17" fillId="8" borderId="27" xfId="0" applyNumberFormat="1" applyFont="1" applyFill="1" applyBorder="1" applyAlignment="1">
      <alignment horizontal="center" vertical="center" textRotation="90"/>
      <protection locked="1" hidden="1"/>
    </xf>
    <xf numFmtId="1" fontId="28" fillId="8" borderId="23" xfId="0" applyNumberFormat="1" applyFont="1" applyFill="1" applyBorder="1" applyAlignment="1">
      <alignment horizontal="center" vertical="center" textRotation="90"/>
      <protection locked="1" hidden="1"/>
    </xf>
    <xf numFmtId="1" fontId="17" fillId="8" borderId="23" xfId="0" applyNumberFormat="1" applyFont="1" applyFill="1" applyBorder="1" applyAlignment="1">
      <alignment horizontal="center" vertical="center" textRotation="90"/>
      <protection locked="1" hidden="1"/>
    </xf>
    <xf numFmtId="0" fontId="26" fillId="2" borderId="8" xfId="0" applyFont="1" applyFill="1" applyBorder="1" applyAlignment="1">
      <alignment vertical="top" wrapText="1"/>
      <protection locked="1" hidden="1"/>
    </xf>
    <xf numFmtId="0" fontId="15" fillId="0" borderId="83" xfId="0" applyFont="1" applyBorder="1" applyAlignment="1">
      <alignment horizontal="center" vertical="bottom"/>
      <protection locked="1" hidden="1"/>
    </xf>
    <xf numFmtId="0" fontId="15" fillId="0" borderId="31" xfId="0" applyFont="1" applyBorder="1" applyAlignment="1">
      <alignment horizontal="center" vertical="bottom"/>
      <protection locked="1" hidden="1"/>
    </xf>
    <xf numFmtId="0" fontId="15" fillId="0" borderId="84" xfId="0" applyFont="1" applyBorder="1" applyAlignment="1">
      <alignment horizontal="center" vertical="bottom"/>
      <protection locked="1" hidden="1"/>
    </xf>
    <xf numFmtId="0" fontId="15" fillId="0" borderId="6" xfId="0" applyFont="1" applyBorder="1" applyAlignment="1">
      <alignment horizontal="center" vertical="bottom"/>
      <protection locked="1" hidden="1"/>
    </xf>
    <xf numFmtId="0" fontId="29" fillId="0" borderId="5" xfId="0" applyFont="1" applyFill="1" applyBorder="1" applyAlignment="1">
      <alignment horizontal="center" vertical="center" wrapText="1"/>
      <protection locked="1" hidden="1"/>
    </xf>
    <xf numFmtId="0" fontId="29" fillId="0" borderId="6" xfId="0" applyFont="1" applyFill="1" applyBorder="1" applyAlignment="1">
      <alignment horizontal="center" vertical="center" wrapText="1"/>
      <protection locked="1" hidden="1"/>
    </xf>
    <xf numFmtId="0" fontId="29" fillId="0" borderId="7" xfId="0" applyFont="1" applyFill="1" applyBorder="1" applyAlignment="1">
      <alignment horizontal="center" vertical="center" wrapText="1"/>
      <protection locked="1" hidden="1"/>
    </xf>
    <xf numFmtId="0" fontId="30" fillId="0" borderId="56" xfId="0" applyFont="1" applyBorder="1" applyAlignment="1">
      <alignment horizontal="right" vertical="center"/>
      <protection locked="1" hidden="1"/>
    </xf>
    <xf numFmtId="0" fontId="3" fillId="0" borderId="67" xfId="0" applyFont="1" applyBorder="1" applyAlignment="1">
      <alignment horizontal="center" vertical="center" wrapText="1"/>
      <protection locked="1" hidden="1"/>
    </xf>
    <xf numFmtId="0" fontId="3" fillId="0" borderId="85" xfId="0" applyFont="1" applyBorder="1" applyAlignment="1">
      <alignment horizontal="center" vertical="center" wrapText="1"/>
      <protection locked="1" hidden="1"/>
    </xf>
    <xf numFmtId="0" fontId="3" fillId="0" borderId="19" xfId="0" applyFont="1" applyBorder="1" applyAlignment="1">
      <alignment horizontal="center" vertical="center" wrapText="1"/>
      <protection locked="1" hidden="1"/>
    </xf>
    <xf numFmtId="0" fontId="30" fillId="0" borderId="19" xfId="0" applyFont="1" applyBorder="1" applyAlignment="1">
      <alignment horizontal="center" vertical="center" wrapText="1" textRotation="90"/>
      <protection locked="1" hidden="1"/>
    </xf>
    <xf numFmtId="0" fontId="30" fillId="0" borderId="57" xfId="0" applyFont="1" applyBorder="1" applyAlignment="1">
      <alignment horizontal="center" vertical="center"/>
      <protection locked="1" hidden="1"/>
    </xf>
    <xf numFmtId="1" fontId="30" fillId="0" borderId="57" xfId="0" applyNumberFormat="1" applyFont="1" applyFill="1" applyBorder="1" applyAlignment="1">
      <alignment horizontal="center" vertical="center"/>
      <protection locked="1" hidden="1"/>
    </xf>
    <xf numFmtId="0" fontId="30" fillId="0" borderId="57" xfId="0" applyFont="1" applyFill="1" applyBorder="1" applyAlignment="1">
      <alignment horizontal="center" vertical="center"/>
      <protection locked="1" hidden="1"/>
    </xf>
    <xf numFmtId="0" fontId="30" fillId="0" borderId="58" xfId="0" applyFont="1" applyFill="1" applyBorder="1" applyAlignment="1">
      <alignment horizontal="center" vertical="center"/>
      <protection locked="1" hidden="1"/>
    </xf>
    <xf numFmtId="0" fontId="30" fillId="0" borderId="0" xfId="0" applyFont="1" applyFill="1" applyBorder="1" applyAlignment="1">
      <alignment horizontal="center" vertical="center"/>
      <protection locked="1" hidden="1"/>
    </xf>
    <xf numFmtId="0" fontId="31" fillId="0" borderId="8" xfId="0" applyFont="1" applyFill="1" applyBorder="1" applyAlignment="1">
      <alignment horizontal="center" vertical="center" wrapText="1"/>
      <protection locked="0" hidden="1"/>
    </xf>
    <xf numFmtId="0" fontId="31" fillId="0" borderId="0" xfId="0" applyFont="1" applyFill="1" applyBorder="1" applyAlignment="1">
      <alignment horizontal="center" vertical="center" wrapText="1"/>
      <protection locked="0" hidden="1"/>
    </xf>
    <xf numFmtId="0" fontId="31" fillId="0" borderId="9" xfId="0" applyFont="1" applyFill="1" applyBorder="1" applyAlignment="1">
      <alignment horizontal="center" vertical="center" wrapText="1"/>
      <protection locked="0" hidden="1"/>
    </xf>
    <xf numFmtId="0" fontId="30" fillId="0" borderId="22" xfId="0" applyFont="1" applyBorder="1" applyAlignment="1">
      <alignment horizontal="right" vertical="center"/>
      <protection locked="1" hidden="1"/>
    </xf>
    <xf numFmtId="0" fontId="3" fillId="0" borderId="72" xfId="0" applyFont="1" applyBorder="1" applyAlignment="1">
      <alignment horizontal="center" vertical="center" wrapText="1"/>
      <protection locked="1" hidden="1"/>
    </xf>
    <xf numFmtId="0" fontId="3" fillId="0" borderId="0" xfId="0" applyFont="1" applyBorder="1" applyAlignment="1">
      <alignment horizontal="center" vertical="center" wrapText="1"/>
      <protection locked="1" hidden="1"/>
    </xf>
    <xf numFmtId="0" fontId="3" fillId="0" borderId="43" xfId="0" applyFont="1" applyBorder="1" applyAlignment="1">
      <alignment horizontal="center" vertical="center" wrapText="1"/>
      <protection locked="1" hidden="1"/>
    </xf>
    <xf numFmtId="0" fontId="30" fillId="0" borderId="43" xfId="0" applyFont="1" applyBorder="1" applyAlignment="1">
      <alignment horizontal="center" vertical="center" wrapText="1" textRotation="90"/>
      <protection locked="1" hidden="1"/>
    </xf>
    <xf numFmtId="0" fontId="30" fillId="0" borderId="45" xfId="0" applyFont="1" applyBorder="1" applyAlignment="1">
      <alignment horizontal="right" vertical="center"/>
      <protection locked="1" hidden="1"/>
    </xf>
    <xf numFmtId="0" fontId="3" fillId="0" borderId="60" xfId="0" applyFont="1" applyBorder="1" applyAlignment="1">
      <alignment horizontal="center" vertical="center" wrapText="1"/>
      <protection locked="1" hidden="1"/>
    </xf>
    <xf numFmtId="0" fontId="3" fillId="0" borderId="62" xfId="0" applyFont="1" applyBorder="1" applyAlignment="1">
      <alignment horizontal="center" vertical="center" wrapText="1"/>
      <protection locked="1" hidden="1"/>
    </xf>
    <xf numFmtId="0" fontId="3" fillId="0" borderId="63" xfId="0" applyFont="1" applyBorder="1" applyAlignment="1">
      <alignment horizontal="center" vertical="center" wrapText="1"/>
      <protection locked="1" hidden="1"/>
    </xf>
    <xf numFmtId="0" fontId="30" fillId="0" borderId="63" xfId="0" applyFont="1" applyBorder="1" applyAlignment="1">
      <alignment horizontal="center" vertical="center" wrapText="1" textRotation="90"/>
      <protection locked="1" hidden="1"/>
    </xf>
    <xf numFmtId="0" fontId="16" fillId="5" borderId="57" xfId="0" applyFont="1" applyFill="1" applyBorder="1" applyAlignment="1">
      <alignment horizontal="center" vertical="center"/>
      <protection locked="1" hidden="1"/>
    </xf>
    <xf numFmtId="1" fontId="16" fillId="5" borderId="57" xfId="0" applyNumberFormat="1" applyFont="1" applyFill="1" applyBorder="1" applyAlignment="1">
      <alignment horizontal="center" vertical="center"/>
      <protection locked="1" hidden="1"/>
    </xf>
    <xf numFmtId="1" fontId="16" fillId="5" borderId="58" xfId="0" applyNumberFormat="1" applyFont="1" applyFill="1" applyBorder="1" applyAlignment="1">
      <alignment horizontal="center" vertical="center"/>
      <protection locked="1" hidden="1"/>
    </xf>
    <xf numFmtId="1" fontId="16" fillId="5" borderId="0" xfId="0" applyNumberFormat="1" applyFont="1" applyFill="1" applyBorder="1" applyAlignment="1">
      <alignment horizontal="center" vertical="center"/>
      <protection locked="1" hidden="1"/>
    </xf>
    <xf numFmtId="0" fontId="16" fillId="0" borderId="8" xfId="0" applyFont="1" applyFill="1" applyBorder="1" applyAlignment="1">
      <alignment horizontal="center" vertical="bottom" wrapText="1"/>
      <protection locked="1" hidden="1"/>
    </xf>
    <xf numFmtId="0" fontId="16" fillId="0" borderId="0" xfId="0" applyFont="1" applyFill="1" applyBorder="1" applyAlignment="1">
      <alignment horizontal="center" vertical="bottom" wrapText="1"/>
      <protection locked="1" hidden="1"/>
    </xf>
    <xf numFmtId="0" fontId="16" fillId="0" borderId="9" xfId="0" applyFont="1" applyFill="1" applyBorder="1" applyAlignment="1">
      <alignment horizontal="center" vertical="bottom" wrapText="1"/>
      <protection locked="1" hidden="1"/>
    </xf>
    <xf numFmtId="0" fontId="3" fillId="0" borderId="67" xfId="0" applyFont="1" applyBorder="1" applyAlignment="1">
      <alignment horizontal="center" vertical="center"/>
      <protection locked="1" hidden="1"/>
    </xf>
    <xf numFmtId="0" fontId="3" fillId="0" borderId="85" xfId="0" applyFont="1" applyBorder="1" applyAlignment="1">
      <alignment horizontal="center" vertical="center"/>
      <protection locked="1" hidden="1"/>
    </xf>
    <xf numFmtId="0" fontId="3" fillId="0" borderId="19" xfId="0" applyFont="1" applyBorder="1" applyAlignment="1">
      <alignment horizontal="center" vertical="center"/>
      <protection locked="1" hidden="1"/>
    </xf>
    <xf numFmtId="0" fontId="30" fillId="0" borderId="19" xfId="0" applyFont="1" applyBorder="1" applyAlignment="1">
      <alignment horizontal="center" vertical="center" textRotation="90"/>
      <protection locked="1" hidden="1"/>
    </xf>
    <xf numFmtId="0" fontId="3" fillId="0" borderId="72" xfId="0" applyFont="1" applyBorder="1" applyAlignment="1">
      <alignment horizontal="center" vertical="center"/>
      <protection locked="1" hidden="1"/>
    </xf>
    <xf numFmtId="0" fontId="3" fillId="0" borderId="0" xfId="0" applyFont="1" applyBorder="1" applyAlignment="1">
      <alignment horizontal="center" vertical="center"/>
      <protection locked="1" hidden="1"/>
    </xf>
    <xf numFmtId="0" fontId="3" fillId="0" borderId="43" xfId="0" applyFont="1" applyBorder="1" applyAlignment="1">
      <alignment horizontal="center" vertical="center"/>
      <protection locked="1" hidden="1"/>
    </xf>
    <xf numFmtId="0" fontId="30" fillId="0" borderId="43" xfId="0" applyFont="1" applyBorder="1" applyAlignment="1">
      <alignment horizontal="center" vertical="center" textRotation="90"/>
      <protection locked="1" hidden="1"/>
    </xf>
    <xf numFmtId="1" fontId="30" fillId="0" borderId="69" xfId="0" applyNumberFormat="1" applyFont="1" applyFill="1" applyBorder="1" applyAlignment="1">
      <alignment horizontal="center" vertical="center"/>
      <protection locked="1" hidden="1"/>
    </xf>
    <xf numFmtId="1" fontId="30" fillId="0" borderId="65" xfId="0" applyNumberFormat="1" applyFont="1" applyFill="1" applyBorder="1" applyAlignment="1">
      <alignment horizontal="center" vertical="center"/>
      <protection locked="1" hidden="1"/>
    </xf>
    <xf numFmtId="1" fontId="30" fillId="0" borderId="66" xfId="0" applyNumberFormat="1" applyFont="1" applyFill="1" applyBorder="1" applyAlignment="1">
      <alignment horizontal="center" vertical="center"/>
      <protection locked="1" hidden="1"/>
    </xf>
    <xf numFmtId="1" fontId="30" fillId="0" borderId="0" xfId="0" applyNumberFormat="1" applyFont="1" applyFill="1" applyBorder="1" applyAlignment="1">
      <alignment horizontal="center" vertical="center"/>
      <protection locked="1" hidden="1"/>
    </xf>
    <xf numFmtId="0" fontId="30" fillId="0" borderId="36" xfId="0" applyFont="1" applyBorder="1" applyAlignment="1">
      <alignment horizontal="right" vertical="center"/>
      <protection locked="1" hidden="1"/>
    </xf>
    <xf numFmtId="0" fontId="30" fillId="0" borderId="69" xfId="0" applyFont="1" applyBorder="1" applyAlignment="1">
      <alignment horizontal="center" vertical="center"/>
      <protection locked="1" hidden="1"/>
    </xf>
    <xf numFmtId="0" fontId="30" fillId="0" borderId="65" xfId="0" applyFont="1" applyBorder="1" applyAlignment="1">
      <alignment horizontal="center" vertical="center"/>
      <protection locked="1" hidden="1"/>
    </xf>
    <xf numFmtId="0" fontId="30" fillId="0" borderId="70" xfId="0" applyFont="1" applyBorder="1" applyAlignment="1">
      <alignment horizontal="center" vertical="center"/>
      <protection locked="1" hidden="1"/>
    </xf>
    <xf numFmtId="0" fontId="32" fillId="0" borderId="45" xfId="0" applyFont="1" applyBorder="1" applyAlignment="1">
      <alignment horizontal="center" vertical="center"/>
      <protection locked="1" hidden="1"/>
    </xf>
    <xf numFmtId="0" fontId="3" fillId="0" borderId="60" xfId="0" applyFont="1" applyBorder="1" applyAlignment="1">
      <alignment horizontal="center" vertical="center"/>
      <protection locked="1" hidden="1"/>
    </xf>
    <xf numFmtId="0" fontId="3" fillId="0" borderId="62" xfId="0" applyFont="1" applyBorder="1" applyAlignment="1">
      <alignment horizontal="center" vertical="center"/>
      <protection locked="1" hidden="1"/>
    </xf>
    <xf numFmtId="0" fontId="3" fillId="0" borderId="63" xfId="0" applyFont="1" applyBorder="1" applyAlignment="1">
      <alignment horizontal="center" vertical="center"/>
      <protection locked="1" hidden="1"/>
    </xf>
    <xf numFmtId="0" fontId="30" fillId="0" borderId="63" xfId="0" applyFont="1" applyBorder="1" applyAlignment="1">
      <alignment horizontal="center" vertical="center" textRotation="90"/>
      <protection locked="1" hidden="1"/>
    </xf>
    <xf numFmtId="0" fontId="16" fillId="5" borderId="58" xfId="0" applyFont="1" applyFill="1" applyBorder="1" applyAlignment="1">
      <alignment horizontal="center" vertical="center"/>
      <protection locked="1" hidden="1"/>
    </xf>
    <xf numFmtId="0" fontId="16" fillId="5" borderId="0" xfId="0" applyFont="1" applyFill="1" applyBorder="1" applyAlignment="1">
      <alignment horizontal="center" vertical="center"/>
      <protection locked="1" hidden="1"/>
    </xf>
    <xf numFmtId="0" fontId="33" fillId="0" borderId="73" xfId="0" applyFont="1" applyBorder="1" applyAlignment="1">
      <alignment horizontal="center" vertical="top" wrapText="1"/>
      <protection locked="1" hidden="1"/>
    </xf>
    <xf numFmtId="0" fontId="33" fillId="0" borderId="74" xfId="0" applyFont="1" applyBorder="1" applyAlignment="1">
      <alignment horizontal="center" vertical="top" wrapText="1"/>
      <protection locked="1" hidden="1"/>
    </xf>
    <xf numFmtId="0" fontId="33" fillId="0" borderId="80" xfId="0" applyFont="1" applyBorder="1" applyAlignment="1">
      <alignment horizontal="center" vertical="top" wrapText="1"/>
      <protection locked="1" hidden="1"/>
    </xf>
    <xf numFmtId="1" fontId="16" fillId="0" borderId="77" xfId="0" applyNumberFormat="1" applyFont="1" applyFill="1" applyBorder="1" applyAlignment="1">
      <alignment horizontal="center" vertical="center"/>
      <protection locked="1" hidden="1"/>
    </xf>
    <xf numFmtId="0" fontId="16" fillId="0" borderId="77" xfId="0" applyFont="1" applyFill="1" applyBorder="1" applyAlignment="1">
      <alignment horizontal="center" vertical="center"/>
      <protection locked="1" hidden="1"/>
    </xf>
    <xf numFmtId="0" fontId="16" fillId="0" borderId="79" xfId="0" applyFont="1" applyFill="1" applyBorder="1" applyAlignment="1">
      <alignment horizontal="center" vertical="center"/>
      <protection locked="1" hidden="1"/>
    </xf>
    <xf numFmtId="0" fontId="16" fillId="0" borderId="0" xfId="0" applyFont="1" applyFill="1" applyBorder="1" applyAlignment="1">
      <alignment horizontal="center" vertical="center"/>
      <protection locked="1" hidden="1"/>
    </xf>
    <xf numFmtId="0" fontId="16" fillId="8" borderId="28" xfId="0" applyFont="1" applyFill="1" applyBorder="1" applyAlignment="1">
      <alignment horizontal="center" vertical="center"/>
      <protection locked="1" hidden="1"/>
    </xf>
    <xf numFmtId="0" fontId="16" fillId="8" borderId="24" xfId="0" applyFont="1" applyFill="1" applyBorder="1" applyAlignment="1">
      <alignment horizontal="center" vertical="center"/>
      <protection locked="1" hidden="1"/>
    </xf>
    <xf numFmtId="0" fontId="16" fillId="8" borderId="26" xfId="0" applyFont="1" applyFill="1" applyBorder="1" applyAlignment="1">
      <alignment horizontal="center" vertical="center"/>
      <protection locked="1" hidden="1"/>
    </xf>
    <xf numFmtId="1" fontId="15" fillId="8" borderId="26" xfId="0" applyNumberFormat="1" applyFont="1" applyFill="1" applyBorder="1" applyAlignment="1">
      <alignment horizontal="center" vertical="center"/>
      <protection locked="1" hidden="1"/>
    </xf>
    <xf numFmtId="0" fontId="15" fillId="8" borderId="26" xfId="0" applyFont="1" applyFill="1" applyBorder="1" applyAlignment="1">
      <alignment horizontal="center" vertical="center"/>
      <protection locked="1" hidden="1"/>
    </xf>
    <xf numFmtId="0" fontId="15" fillId="8" borderId="82" xfId="0" applyFont="1" applyFill="1" applyBorder="1" applyAlignment="1">
      <alignment horizontal="center" vertical="center"/>
      <protection locked="1" hidden="1"/>
    </xf>
    <xf numFmtId="0" fontId="15" fillId="8" borderId="1" xfId="0" applyFont="1" applyFill="1" applyBorder="1" applyAlignment="1">
      <alignment horizontal="center" vertical="center"/>
      <protection locked="1" hidden="1"/>
    </xf>
    <xf numFmtId="0" fontId="16" fillId="0" borderId="10" xfId="0" applyFont="1" applyFill="1" applyBorder="1" applyAlignment="1">
      <alignment horizontal="center" vertical="bottom" wrapText="1"/>
      <protection locked="1" hidden="1"/>
    </xf>
    <xf numFmtId="0" fontId="16" fillId="0" borderId="1" xfId="0" applyFont="1" applyFill="1" applyBorder="1" applyAlignment="1">
      <alignment horizontal="center" vertical="bottom" wrapText="1"/>
      <protection locked="1" hidden="1"/>
    </xf>
    <xf numFmtId="0" fontId="16" fillId="0" borderId="11" xfId="0" applyFont="1" applyFill="1" applyBorder="1" applyAlignment="1">
      <alignment horizontal="center" vertical="bottom" wrapText="1"/>
      <protection locked="1" hidden="1"/>
    </xf>
  </cellXfs>
  <cellStyles count="1">
    <cellStyle name="常规" xfId="0" builtinId="0"/>
  </cellStyles>
  <dxfs count="3">
    <dxf>
      <font>
        <sz val="10"/>
        <color rgb="FFFFFFFF"/>
      </font>
    </dxf>
    <dxf>
      <font>
        <sz val="10"/>
        <color rgb="FFFFFFFF"/>
      </font>
    </dxf>
    <dxf>
      <font>
        <sz val="10"/>
        <color rgb="FFFFFFFF"/>
      </font>
    </dxf>
  </dxf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www.wps.cn/officeDocument/2020/cellImage" Target="cellimages.xml"/><Relationship Id="rId3" Type="http://schemas.openxmlformats.org/officeDocument/2006/relationships/sharedStrings" Target="sharedStrings.xml"/><Relationship Id="rId4" Type="http://schemas.openxmlformats.org/officeDocument/2006/relationships/styles" Target="styles.xml"/><Relationship Id="rId5"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dir="t" rig="threeP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sheetPr>
    <tabColor rgb="FFFF0000"/>
  </sheetPr>
  <dimension ref="A1:BK214"/>
  <sheetViews>
    <sheetView tabSelected="1" workbookViewId="0" topLeftCell="AE10">
      <selection activeCell="AK19" sqref="AK19"/>
    </sheetView>
  </sheetViews>
  <sheetFormatPr defaultRowHeight="12.75" defaultColWidth="0" zeroHeight="1"/>
  <cols>
    <col min="1" max="1" customWidth="1" width="1.5703125" style="1"/>
    <col min="2" max="2" customWidth="1" width="3.4257812" style="1"/>
    <col min="3" max="3" customWidth="1" width="2.5703125" style="1"/>
    <col min="4" max="4" customWidth="1" width="8.285156" style="1"/>
    <col min="5" max="5" customWidth="1" width="5.4257812" style="1"/>
    <col min="6" max="6" hidden="1" customWidth="1" width="4.8554688" style="1"/>
    <col min="7" max="7" hidden="1" customWidth="1" width="5.7109375" style="1"/>
    <col min="8" max="8" customWidth="1" width="0.140625" style="1"/>
    <col min="9" max="10" customWidth="1" width="5.140625" style="1"/>
    <col min="11" max="11" customWidth="1" width="4.5703125" style="1"/>
    <col min="12" max="12" customWidth="1" width="4.2851562" style="1"/>
    <col min="13" max="13" customWidth="1" width="5.140625" style="1"/>
    <col min="14" max="14" customWidth="1" width="6.140625" style="1"/>
    <col min="15" max="15" customWidth="1" width="5.140625" style="1"/>
    <col min="16" max="17" customWidth="1" width="5.2851562" style="1"/>
    <col min="18" max="18" customWidth="1" width="4.0" style="1"/>
    <col min="19" max="19" customWidth="1" width="5.140625" style="1"/>
    <col min="20" max="20" customWidth="1" width="6.140625" style="1"/>
    <col min="21" max="22" customWidth="1" width="5.140625" style="1"/>
    <col min="23" max="23" customWidth="1" width="4.4257812" style="1"/>
    <col min="24" max="24" customWidth="1" width="4.2851562" style="1"/>
    <col min="25" max="25" customWidth="1" width="5.140625" style="1"/>
    <col min="26" max="26" customWidth="1" width="6.0" style="1"/>
    <col min="27" max="30" customWidth="1" width="5.140625" style="1"/>
    <col min="31" max="31" customWidth="1" width="4.8554688" style="1"/>
    <col min="32" max="32" customWidth="1" width="5.140625" style="1"/>
    <col min="33" max="35" customWidth="1" width="4.7109375" style="1"/>
    <col min="36" max="36" customWidth="1" width="5.140625" style="1"/>
    <col min="37" max="37" customWidth="1" width="4.8554688" style="1"/>
    <col min="38" max="39" customWidth="1" width="5.140625" style="1"/>
    <col min="40" max="40" customWidth="1" width="5.7109375" style="1"/>
    <col min="41" max="41" customWidth="1" width="4.8554688" style="1"/>
    <col min="42" max="42" customWidth="1" width="6.0" style="1"/>
    <col min="43" max="43" customWidth="1" width="2.2851562" style="1"/>
    <col min="44" max="44" hidden="1" customWidth="0" width="2.8554688" style="1"/>
    <col min="45" max="45" hidden="1" customWidth="0" width="9.425781" style="2"/>
    <col min="46" max="48" hidden="1" customWidth="0" width="9.425781" style="1"/>
    <col min="49" max="49" hidden="1" customWidth="0" width="2.8554688" style="1"/>
    <col min="50" max="50" hidden="1" customWidth="0" width="10.285156" style="1"/>
    <col min="51" max="51" hidden="1" customWidth="0" width="10.425781" style="1"/>
    <col min="52" max="53" hidden="1" customWidth="0" width="9.425781" style="1"/>
    <col min="54" max="54" hidden="1" customWidth="0" width="3.8554688" style="1"/>
    <col min="55" max="55" hidden="1" customWidth="0" width="11.140625" style="1"/>
    <col min="56" max="56" hidden="1" customWidth="0" width="10.285156" style="1"/>
    <col min="57" max="57" hidden="1" customWidth="0" width="10.425781" style="1"/>
    <col min="58" max="58" hidden="1" customWidth="0" width="13.7109375" style="1"/>
    <col min="59" max="59" hidden="1" customWidth="0" width="10.425781" style="3"/>
    <col min="60" max="60" hidden="1" customWidth="0" width="8.0" style="1"/>
    <col min="61" max="61" hidden="1" customWidth="0" width="8.5703125" style="1"/>
    <col min="62" max="62" hidden="1" customWidth="0" width="4.8554688" style="1"/>
    <col min="63" max="16383" hidden="1" customWidth="0" width="2.8554688" style="1"/>
    <col min="16384" max="16384" hidden="1" customWidth="0" width="4.140625" style="1"/>
  </cols>
  <sheetData>
    <row r="1" spans="8:8" ht="36.0" customHeight="1">
      <c r="A1" s="4"/>
      <c r="B1" s="5" t="s">
        <v>63</v>
      </c>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6"/>
    </row>
    <row r="2" spans="8:8" s="7" ht="30.75" customFormat="1" customHeight="1">
      <c r="A2" s="4"/>
      <c r="B2" s="8" t="s">
        <v>48</v>
      </c>
      <c r="C2" s="9"/>
      <c r="D2" s="9"/>
      <c r="E2" s="9"/>
      <c r="F2" s="10" t="s">
        <v>65</v>
      </c>
      <c r="G2" s="10"/>
      <c r="H2" s="10"/>
      <c r="I2" s="10"/>
      <c r="J2" s="10"/>
      <c r="K2" s="11" t="s">
        <v>57</v>
      </c>
      <c r="L2" s="11"/>
      <c r="M2" s="11"/>
      <c r="N2" s="12" t="s">
        <v>58</v>
      </c>
      <c r="O2" s="12"/>
      <c r="P2" s="12"/>
      <c r="Q2" s="9" t="s">
        <v>49</v>
      </c>
      <c r="R2" s="9"/>
      <c r="S2" s="9"/>
      <c r="T2" s="9"/>
      <c r="U2" s="13">
        <v>0.0</v>
      </c>
      <c r="V2" s="14"/>
      <c r="W2" s="15" t="s">
        <v>54</v>
      </c>
      <c r="X2" s="15"/>
      <c r="Y2" s="15"/>
      <c r="Z2" s="16">
        <v>0.0</v>
      </c>
      <c r="AA2" s="16"/>
      <c r="AB2" s="17" t="s">
        <v>50</v>
      </c>
      <c r="AC2" s="17"/>
      <c r="AD2" s="17"/>
      <c r="AE2" s="17"/>
      <c r="AF2" s="18" t="s">
        <v>51</v>
      </c>
      <c r="AG2" s="18"/>
      <c r="AH2" s="18"/>
      <c r="AI2" s="18"/>
      <c r="AJ2" s="18"/>
      <c r="AK2" s="18"/>
      <c r="AL2" s="18"/>
      <c r="AM2" s="18"/>
      <c r="AN2" s="18"/>
      <c r="AO2" s="18"/>
      <c r="AP2" s="19"/>
      <c r="AQ2" s="20"/>
      <c r="AS2" s="21"/>
      <c r="AZ2" s="22">
        <v>0.0</v>
      </c>
      <c r="BA2" s="7" t="s">
        <v>58</v>
      </c>
      <c r="BD2" s="7" t="str">
        <f>IF(N2="STATE SERVICE","SS",IF(N2="Subordinate","S",IF(N2="Ministrial","M","F")))</f>
        <v>SS</v>
      </c>
      <c r="BG2" s="21"/>
    </row>
    <row r="3" spans="8:8" ht="48.0" customHeight="1">
      <c r="A3" s="4"/>
      <c r="B3" s="23" t="s">
        <v>52</v>
      </c>
      <c r="C3" s="23"/>
      <c r="D3" s="23"/>
      <c r="E3" s="23"/>
      <c r="F3" s="23"/>
      <c r="G3" s="23"/>
      <c r="H3" s="23"/>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4"/>
      <c r="AZ3" s="25">
        <v>0.01</v>
      </c>
      <c r="BA3" s="26" t="s">
        <v>59</v>
      </c>
    </row>
    <row r="4" spans="8:8" ht="24.0" customHeight="1">
      <c r="A4" s="4"/>
      <c r="B4" s="27" t="s">
        <v>37</v>
      </c>
      <c r="C4" s="28"/>
      <c r="D4" s="28"/>
      <c r="E4" s="28"/>
      <c r="F4" s="28"/>
      <c r="G4" s="28"/>
      <c r="H4" s="28"/>
      <c r="I4" s="28"/>
      <c r="J4" s="28"/>
      <c r="K4" s="28"/>
      <c r="L4" s="28"/>
      <c r="M4" s="29" t="s">
        <v>66</v>
      </c>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30"/>
      <c r="AQ4" s="31"/>
      <c r="AZ4" s="25">
        <v>0.02</v>
      </c>
      <c r="BA4" s="7" t="s">
        <v>60</v>
      </c>
    </row>
    <row r="5" spans="8:8" ht="18.75" customHeight="1">
      <c r="A5" s="4"/>
      <c r="B5" s="32" t="str">
        <f>AF2</f>
        <v>स्थायीकरण एरियर अंतर तालिका</v>
      </c>
      <c r="C5" s="33"/>
      <c r="D5" s="33"/>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3"/>
      <c r="AN5" s="33"/>
      <c r="AO5" s="33"/>
      <c r="AP5" s="34"/>
      <c r="AQ5" s="31"/>
      <c r="AZ5" s="25">
        <v>0.03</v>
      </c>
      <c r="BA5" s="26" t="s">
        <v>61</v>
      </c>
    </row>
    <row r="6" spans="8:8" ht="48.75" customHeight="1">
      <c r="A6" s="4"/>
      <c r="B6" s="35"/>
      <c r="C6" s="36"/>
      <c r="D6" s="36"/>
      <c r="E6" s="36"/>
      <c r="F6" s="36"/>
      <c r="G6" s="36"/>
      <c r="H6" s="36"/>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7"/>
      <c r="AQ6" s="31"/>
      <c r="AZ6" s="25">
        <v>0.04</v>
      </c>
      <c r="BA6" s="7"/>
    </row>
    <row r="7" spans="8:8" ht="26.25" customHeight="1">
      <c r="A7" s="4"/>
      <c r="B7" s="38" t="s">
        <v>38</v>
      </c>
      <c r="C7" s="39"/>
      <c r="D7" s="39"/>
      <c r="E7" s="39"/>
      <c r="F7" s="39"/>
      <c r="G7" s="39"/>
      <c r="H7" s="39"/>
      <c r="I7" s="39"/>
      <c r="J7" s="40"/>
      <c r="K7" s="40"/>
      <c r="L7" s="40"/>
      <c r="M7" s="40"/>
      <c r="N7" s="40"/>
      <c r="O7" s="40"/>
      <c r="P7" s="40"/>
      <c r="Q7" s="41" t="s">
        <v>53</v>
      </c>
      <c r="R7" s="41"/>
      <c r="S7" s="41"/>
      <c r="T7" s="41"/>
      <c r="U7" s="42"/>
      <c r="V7" s="42"/>
      <c r="W7" s="42"/>
      <c r="X7" s="42"/>
      <c r="Y7" s="42"/>
      <c r="Z7" s="41" t="s">
        <v>39</v>
      </c>
      <c r="AA7" s="41"/>
      <c r="AB7" s="41"/>
      <c r="AC7" s="41"/>
      <c r="AD7" s="41"/>
      <c r="AE7" s="41"/>
      <c r="AF7" s="41"/>
      <c r="AG7" s="43" t="s">
        <v>62</v>
      </c>
      <c r="AH7" s="43"/>
      <c r="AI7" s="43"/>
      <c r="AJ7" s="43"/>
      <c r="AK7" s="43"/>
      <c r="AL7" s="43"/>
      <c r="AM7" s="43"/>
      <c r="AN7" s="43"/>
      <c r="AO7" s="43"/>
      <c r="AP7" s="44"/>
      <c r="AQ7" s="31"/>
      <c r="AZ7" s="25">
        <v>0.05</v>
      </c>
      <c r="BA7" s="26"/>
    </row>
    <row r="8" spans="8:8" ht="21.0" customHeight="1">
      <c r="A8" s="4"/>
      <c r="B8" s="45" t="s">
        <v>40</v>
      </c>
      <c r="C8" s="46"/>
      <c r="D8" s="46"/>
      <c r="E8" s="46"/>
      <c r="F8" s="46"/>
      <c r="G8" s="46"/>
      <c r="H8" s="46"/>
      <c r="I8" s="46"/>
      <c r="J8" s="46"/>
      <c r="K8" s="46"/>
      <c r="L8" s="46"/>
      <c r="M8" s="46"/>
      <c r="N8" s="46"/>
      <c r="O8" s="46"/>
      <c r="P8" s="46"/>
      <c r="Q8" s="46"/>
      <c r="R8" s="46"/>
      <c r="S8" s="46"/>
      <c r="T8" s="46"/>
      <c r="U8" s="47">
        <v>44094.0</v>
      </c>
      <c r="V8" s="47"/>
      <c r="W8" s="47"/>
      <c r="X8" s="47"/>
      <c r="Y8" s="47"/>
      <c r="Z8" s="48" t="s">
        <v>41</v>
      </c>
      <c r="AA8" s="47">
        <v>44265.0</v>
      </c>
      <c r="AB8" s="47"/>
      <c r="AC8" s="47"/>
      <c r="AD8" s="47"/>
      <c r="AE8" s="49">
        <f>MONTH(AA8)</f>
        <v>3.0</v>
      </c>
      <c r="AF8" s="49"/>
      <c r="AG8" s="49"/>
      <c r="AH8" s="49">
        <f>YEAR(AA8)</f>
        <v>2021.0</v>
      </c>
      <c r="AI8" s="49"/>
      <c r="AJ8" s="49"/>
      <c r="AK8" s="49"/>
      <c r="AL8" s="49"/>
      <c r="AM8" s="49"/>
      <c r="AN8" s="49"/>
      <c r="AO8" s="49" t="str">
        <f>CONCATENATE(AE8,AH8)</f>
        <v>32021</v>
      </c>
      <c r="AP8" s="50"/>
      <c r="AQ8" s="31"/>
      <c r="AS8" s="51">
        <f>U8</f>
        <v>44094.0</v>
      </c>
      <c r="AT8" s="1">
        <f>DAY(AS8)</f>
        <v>20.0</v>
      </c>
      <c r="AU8" s="1">
        <f>MONTH(E16)</f>
        <v>9.0</v>
      </c>
      <c r="AV8" s="1">
        <f>YEAR(AS8)</f>
        <v>2020.0</v>
      </c>
      <c r="AZ8" s="25">
        <v>0.06</v>
      </c>
      <c r="BA8" s="7"/>
    </row>
    <row r="9" spans="8:8" customHeight="1">
      <c r="A9" s="4"/>
      <c r="B9" s="52" t="s">
        <v>18</v>
      </c>
      <c r="C9" s="53" t="s">
        <v>19</v>
      </c>
      <c r="D9" s="54"/>
      <c r="E9" s="55"/>
      <c r="F9" s="56"/>
      <c r="G9" s="56"/>
      <c r="H9" s="56"/>
      <c r="I9" s="57" t="s">
        <v>35</v>
      </c>
      <c r="J9" s="58"/>
      <c r="K9" s="58"/>
      <c r="L9" s="59"/>
      <c r="M9" s="59"/>
      <c r="N9" s="60"/>
      <c r="O9" s="57" t="s">
        <v>36</v>
      </c>
      <c r="P9" s="58"/>
      <c r="Q9" s="58"/>
      <c r="R9" s="59"/>
      <c r="S9" s="59"/>
      <c r="T9" s="60"/>
      <c r="U9" s="61" t="s">
        <v>43</v>
      </c>
      <c r="V9" s="58"/>
      <c r="W9" s="58"/>
      <c r="X9" s="59"/>
      <c r="Y9" s="59"/>
      <c r="Z9" s="60"/>
      <c r="AA9" s="62" t="s">
        <v>47</v>
      </c>
      <c r="AB9" s="63"/>
      <c r="AC9" s="64"/>
      <c r="AD9" s="65" t="s">
        <v>32</v>
      </c>
      <c r="AE9" s="66"/>
      <c r="AF9" s="67"/>
      <c r="AG9" s="65" t="s">
        <v>4</v>
      </c>
      <c r="AH9" s="66"/>
      <c r="AI9" s="67"/>
      <c r="AJ9" s="65" t="s">
        <v>55</v>
      </c>
      <c r="AK9" s="66"/>
      <c r="AL9" s="67"/>
      <c r="AM9" s="68" t="s">
        <v>26</v>
      </c>
      <c r="AN9" s="68" t="s">
        <v>20</v>
      </c>
      <c r="AO9" s="68" t="s">
        <v>21</v>
      </c>
      <c r="AP9" s="69" t="s">
        <v>22</v>
      </c>
      <c r="AQ9" s="31"/>
      <c r="AS9" s="51">
        <f>IF(AT8=1,0,AS8-1)</f>
        <v>44093.0</v>
      </c>
      <c r="AT9" s="1">
        <f>DAY(AS9)</f>
        <v>19.0</v>
      </c>
      <c r="AU9" s="1">
        <f>MONTH(C17)</f>
        <v>10.0</v>
      </c>
      <c r="AV9" s="1">
        <f>AT12-AT8+1</f>
        <v>11.0</v>
      </c>
      <c r="AZ9" s="25">
        <v>0.07</v>
      </c>
      <c r="BA9" s="26"/>
    </row>
    <row r="10" spans="8:8" ht="39.0" customHeight="1">
      <c r="A10" s="4"/>
      <c r="B10" s="70"/>
      <c r="C10" s="71"/>
      <c r="D10" s="72"/>
      <c r="E10" s="73"/>
      <c r="F10" s="74"/>
      <c r="G10" s="74"/>
      <c r="H10" s="74"/>
      <c r="I10" s="75" t="s">
        <v>0</v>
      </c>
      <c r="J10" s="76" t="s">
        <v>1</v>
      </c>
      <c r="K10" s="76" t="s">
        <v>2</v>
      </c>
      <c r="L10" s="77" t="s">
        <v>44</v>
      </c>
      <c r="M10" s="78" t="s">
        <v>45</v>
      </c>
      <c r="N10" s="79" t="s">
        <v>3</v>
      </c>
      <c r="O10" s="80" t="s">
        <v>0</v>
      </c>
      <c r="P10" s="76" t="s">
        <v>1</v>
      </c>
      <c r="Q10" s="76" t="s">
        <v>2</v>
      </c>
      <c r="R10" s="77" t="s">
        <v>44</v>
      </c>
      <c r="S10" s="78" t="s">
        <v>45</v>
      </c>
      <c r="T10" s="79" t="s">
        <v>3</v>
      </c>
      <c r="U10" s="80" t="s">
        <v>0</v>
      </c>
      <c r="V10" s="77" t="s">
        <v>1</v>
      </c>
      <c r="W10" s="77" t="s">
        <v>2</v>
      </c>
      <c r="X10" s="77" t="s">
        <v>44</v>
      </c>
      <c r="Y10" s="81" t="s">
        <v>45</v>
      </c>
      <c r="Z10" s="79" t="s">
        <v>3</v>
      </c>
      <c r="AA10" s="82" t="s">
        <v>23</v>
      </c>
      <c r="AB10" s="83" t="s">
        <v>24</v>
      </c>
      <c r="AC10" s="84" t="s">
        <v>25</v>
      </c>
      <c r="AD10" s="82" t="s">
        <v>23</v>
      </c>
      <c r="AE10" s="83" t="s">
        <v>24</v>
      </c>
      <c r="AF10" s="84" t="s">
        <v>25</v>
      </c>
      <c r="AG10" s="82" t="s">
        <v>23</v>
      </c>
      <c r="AH10" s="83" t="s">
        <v>24</v>
      </c>
      <c r="AI10" s="84" t="s">
        <v>25</v>
      </c>
      <c r="AJ10" s="82" t="s">
        <v>23</v>
      </c>
      <c r="AK10" s="83" t="s">
        <v>24</v>
      </c>
      <c r="AL10" s="84" t="s">
        <v>25</v>
      </c>
      <c r="AM10" s="85"/>
      <c r="AN10" s="85"/>
      <c r="AO10" s="85"/>
      <c r="AP10" s="86"/>
      <c r="AQ10" s="31"/>
      <c r="AS10" s="51">
        <f>EOMONTH(AS8,-1)+1</f>
        <v>44075.0</v>
      </c>
      <c r="AT10" s="1">
        <f t="shared" si="0" ref="AT10:AT12">DAY(AS10)</f>
        <v>1.0</v>
      </c>
      <c r="AU10" s="1">
        <f>MONTH(C18)</f>
        <v>11.0</v>
      </c>
      <c r="AZ10" s="25">
        <v>0.08</v>
      </c>
      <c r="BA10" s="7"/>
    </row>
    <row r="11" spans="8:8" ht="16.5" customHeight="1">
      <c r="A11" s="4"/>
      <c r="B11" s="87"/>
      <c r="C11" s="88"/>
      <c r="D11" s="89"/>
      <c r="E11" s="90"/>
      <c r="F11" s="74"/>
      <c r="G11" s="74"/>
      <c r="H11" s="74"/>
      <c r="I11" s="91"/>
      <c r="J11" s="92">
        <v>0.17</v>
      </c>
      <c r="K11" s="92">
        <v>0.08</v>
      </c>
      <c r="L11" s="93"/>
      <c r="M11" s="94" t="s">
        <v>46</v>
      </c>
      <c r="N11" s="95"/>
      <c r="O11" s="96"/>
      <c r="P11" s="92">
        <v>0.0</v>
      </c>
      <c r="Q11" s="92">
        <v>0.0</v>
      </c>
      <c r="R11" s="93"/>
      <c r="S11" s="94" t="str">
        <f>M11</f>
        <v>Cas.All.</v>
      </c>
      <c r="T11" s="95"/>
      <c r="U11" s="96"/>
      <c r="V11" s="93"/>
      <c r="W11" s="93"/>
      <c r="X11" s="93"/>
      <c r="Y11" s="97" t="str">
        <f>S11</f>
        <v>Cas.All.</v>
      </c>
      <c r="Z11" s="95"/>
      <c r="AA11" s="98"/>
      <c r="AB11" s="99"/>
      <c r="AC11" s="100"/>
      <c r="AD11" s="98"/>
      <c r="AE11" s="99"/>
      <c r="AF11" s="100"/>
      <c r="AG11" s="98"/>
      <c r="AH11" s="99"/>
      <c r="AI11" s="100"/>
      <c r="AJ11" s="98"/>
      <c r="AK11" s="99"/>
      <c r="AL11" s="100"/>
      <c r="AM11" s="101"/>
      <c r="AN11" s="101"/>
      <c r="AO11" s="101"/>
      <c r="AP11" s="102"/>
      <c r="AQ11" s="31"/>
      <c r="AS11" s="51"/>
      <c r="AZ11" s="25">
        <v>0.09</v>
      </c>
      <c r="BA11" s="26"/>
    </row>
    <row r="12" spans="8:8" ht="13.5" customHeight="1">
      <c r="A12" s="4"/>
      <c r="B12" s="103">
        <v>1.0</v>
      </c>
      <c r="C12" s="104">
        <f>U8</f>
        <v>44094.0</v>
      </c>
      <c r="D12" s="105">
        <f>IF(D14=AS10,"------",AS10)</f>
        <v>44075.0</v>
      </c>
      <c r="E12" s="106" t="s">
        <v>27</v>
      </c>
      <c r="F12" s="107">
        <f t="shared" si="1" ref="F12">MONTH(C12)</f>
        <v>9.0</v>
      </c>
      <c r="G12" s="107">
        <f t="shared" si="2" ref="G12">YEAR(C12)</f>
        <v>2020.0</v>
      </c>
      <c r="H12" s="107" t="str">
        <f t="shared" si="3" ref="H12:H16">CONCATENATE(F12,G12)</f>
        <v>92020</v>
      </c>
      <c r="I12" s="108">
        <f>ROUND(O12/AT12*AT9,0)</f>
        <v>15010.0</v>
      </c>
      <c r="J12" s="109">
        <f>IF(P12=0,0,I12*J11)</f>
        <v>0.0</v>
      </c>
      <c r="K12" s="109">
        <f>IF(Q12=0,0,I12*K11)</f>
        <v>0.0</v>
      </c>
      <c r="L12" s="109">
        <v>0.0</v>
      </c>
      <c r="M12" s="109">
        <v>0.0</v>
      </c>
      <c r="N12" s="110">
        <f>SUM(I12:M12)</f>
        <v>15010.0</v>
      </c>
      <c r="O12" s="111">
        <v>23700.0</v>
      </c>
      <c r="P12" s="112">
        <f>IF($F$2="Fix To Regular",0,O12*$P$11)</f>
        <v>0.0</v>
      </c>
      <c r="Q12" s="112">
        <f>IF($F$2="Fix To Regular",0,O12*$Q$11)</f>
        <v>0.0</v>
      </c>
      <c r="R12" s="112">
        <v>0.0</v>
      </c>
      <c r="S12" s="112">
        <v>0.0</v>
      </c>
      <c r="T12" s="110">
        <f>SUM(O12:S12)</f>
        <v>23700.0</v>
      </c>
      <c r="U12" s="113">
        <f>I16-O12</f>
        <v>3703.0</v>
      </c>
      <c r="V12" s="114">
        <f>J16-P12</f>
        <v>2107.0</v>
      </c>
      <c r="W12" s="114">
        <f>K16-Q12</f>
        <v>991.0</v>
      </c>
      <c r="X12" s="109">
        <f>L16-R12</f>
        <v>0.0</v>
      </c>
      <c r="Y12" s="109">
        <f>M16-S12</f>
        <v>0.0</v>
      </c>
      <c r="Z12" s="115">
        <f>SUM(U12:Y16)</f>
        <v>6801.0</v>
      </c>
      <c r="AA12" s="116">
        <f>IF($AA$9="nps",ROUND((I16+J16)*0.1,0),$Z$2)</f>
        <v>2951.0</v>
      </c>
      <c r="AB12" s="112">
        <f>IF($AA$9="nps",ROUND((O12+P12)*0.1,0),$Z$2)</f>
        <v>2370.0</v>
      </c>
      <c r="AC12" s="110">
        <f>AA12-AB12</f>
        <v>581.0</v>
      </c>
      <c r="AD12" s="116">
        <f>IF(BI12="MSS",ROUND(I16/31*5,0),IF(BI12="MS",ROUND(I16/31*3,0),IF(BI12="MM",ROUND(I16/31*2,0),IF(BI12="MF",ROUND(I16/31*1,0),IF(BI12="SSS",ROUND(N16/31*2,0),IF(BI12="SS",ROUND(N16/31,0),IF(BI12="SM",ROUND(N16/31,0),IF(BI12="SF",ROUND(N16/31*0,0),IF(BI12="OSS",ROUND(N16/31*2,0),IF(BI12="OS",ROUND(N16/31,0),IF(BI12="OM",ROUND(N16/31,0),IF(BI12="OF",ROUND(N16/31*0,0),0))))))))))))</f>
        <v>1968.0</v>
      </c>
      <c r="AE12" s="112">
        <f>IF(BI12="MSS",ROUND(O12/31*5,0),IF(BI12="MS",ROUND(O12/31*3,0),IF(BI12="MM",ROUND(O12/31*2,0),IF(BI12="MF",ROUND(O12/31*1,0),IF(BI12="SSS",ROUND(T12/31*2,0),IF(BI12="SS",ROUND(T12/31,0),IF(BI12="SM",ROUND(T12/31,0),IF(BI12="SF",ROUND(T12/31*0,0),IF(BI12="OSS",ROUND(T12/31*2,0),IF(BI12="OS",ROUND(T12/31,0),IF(BI12="OM",ROUND(T12/31,0),IF(BI12="OF",ROUND(T12/31*0,0),0))))))))))))</f>
        <v>1529.0</v>
      </c>
      <c r="AF12" s="110">
        <f>AD12-AE12</f>
        <v>439.0</v>
      </c>
      <c r="AG12" s="117">
        <v>3000.0</v>
      </c>
      <c r="AH12" s="111">
        <v>2200.0</v>
      </c>
      <c r="AI12" s="110">
        <f>SUM(AG12-AH12)</f>
        <v>800.0</v>
      </c>
      <c r="AJ12" s="118">
        <v>0.0</v>
      </c>
      <c r="AK12" s="112">
        <f>AJ12</f>
        <v>0.0</v>
      </c>
      <c r="AL12" s="110">
        <f>SUM(AJ12-AK12)</f>
        <v>0.0</v>
      </c>
      <c r="AM12" s="119">
        <v>0.0</v>
      </c>
      <c r="AN12" s="120">
        <f>(Z12-AC12-AF12)*$U$2</f>
        <v>0.0</v>
      </c>
      <c r="AO12" s="121">
        <f>AC12+AF12+AI12+AN12+AL12</f>
        <v>1820.0</v>
      </c>
      <c r="AP12" s="122">
        <f>Z12-AO12-AM12</f>
        <v>4981.0</v>
      </c>
      <c r="AQ12" s="31"/>
      <c r="AS12" s="123">
        <f>EOMONTH(AS8,0)</f>
        <v>44104.0</v>
      </c>
      <c r="AT12" s="1">
        <f t="shared" si="0"/>
        <v>30.0</v>
      </c>
      <c r="AZ12" s="25">
        <v>0.1</v>
      </c>
      <c r="BA12" s="7"/>
      <c r="BC12" s="124">
        <f>IF($N$2="state service",5,IF($N$2="subordinate",3,IF($N$2="ministrial",2,1)))</f>
        <v>5.0</v>
      </c>
      <c r="BD12" s="125" t="str">
        <f>H12</f>
        <v>92020</v>
      </c>
      <c r="BE12" s="124">
        <f>BC12+BD12</f>
        <v>92025.0</v>
      </c>
      <c r="BF12" s="124" t="str">
        <f>IF(BE12=32025,"SSM",IF(BE12=32023,"SM",IF(BE12=32022,"MM",IF(BE12=32021,"FM",IF(BE12=92025,"SSS",IF(BE12=92023,"SS",IF(BE12=92022,"MS",IF(BE12=92021,"FS",IF(BE12=102025,"SSO",IF(BE12=102023,"SO",IF(BE12=102022,"MO",IF(BE12=102021,"FO",0))))))))))))</f>
        <v>SSS</v>
      </c>
      <c r="BG12" s="124" t="str">
        <f>IF(BD12="32020","M",IF(BD12="92020","S",IF(BD12="102020","O",0)))</f>
        <v>S</v>
      </c>
      <c r="BH12" s="124" t="str">
        <f>IF(BG12=0,0,$BD$2)</f>
        <v>SS</v>
      </c>
      <c r="BI12" s="124" t="str">
        <f>CONCATENATE(BG12,BH12)</f>
        <v>SSS</v>
      </c>
      <c r="BJ12" s="126"/>
    </row>
    <row r="13" spans="8:8" ht="13.5" customHeight="1">
      <c r="A13" s="4"/>
      <c r="B13" s="127"/>
      <c r="C13" s="128"/>
      <c r="D13" s="129">
        <f>IF(D12="------","------",U8-1)</f>
        <v>44093.0</v>
      </c>
      <c r="E13" s="130"/>
      <c r="F13" s="131">
        <f>F12</f>
        <v>9.0</v>
      </c>
      <c r="G13" s="131">
        <f>G12</f>
        <v>2020.0</v>
      </c>
      <c r="H13" s="131" t="str">
        <f t="shared" si="3"/>
        <v>92020</v>
      </c>
      <c r="I13" s="132"/>
      <c r="J13" s="133"/>
      <c r="K13" s="133"/>
      <c r="L13" s="133"/>
      <c r="M13" s="133"/>
      <c r="N13" s="134"/>
      <c r="O13" s="135"/>
      <c r="P13" s="136"/>
      <c r="Q13" s="136"/>
      <c r="R13" s="136"/>
      <c r="S13" s="136"/>
      <c r="T13" s="137"/>
      <c r="U13" s="138"/>
      <c r="V13" s="139"/>
      <c r="W13" s="139"/>
      <c r="X13" s="140"/>
      <c r="Y13" s="140"/>
      <c r="Z13" s="141"/>
      <c r="AA13" s="142"/>
      <c r="AB13" s="136"/>
      <c r="AC13" s="137"/>
      <c r="AD13" s="142"/>
      <c r="AE13" s="136"/>
      <c r="AF13" s="137"/>
      <c r="AG13" s="143"/>
      <c r="AH13" s="135"/>
      <c r="AI13" s="137"/>
      <c r="AJ13" s="144"/>
      <c r="AK13" s="136"/>
      <c r="AL13" s="137"/>
      <c r="AM13" s="145"/>
      <c r="AN13" s="146"/>
      <c r="AO13" s="147"/>
      <c r="AP13" s="148"/>
      <c r="AQ13" s="31"/>
      <c r="AZ13" s="25">
        <v>0.11</v>
      </c>
      <c r="BA13" s="26"/>
      <c r="BC13" s="124"/>
      <c r="BD13" s="125"/>
      <c r="BE13" s="124"/>
      <c r="BF13" s="124"/>
      <c r="BG13" s="124"/>
      <c r="BH13" s="124"/>
      <c r="BI13" s="124"/>
      <c r="BJ13" s="126"/>
    </row>
    <row r="14" spans="8:8" ht="13.5" customHeight="1">
      <c r="A14" s="4"/>
      <c r="B14" s="127"/>
      <c r="C14" s="149"/>
      <c r="D14" s="150">
        <f>U8</f>
        <v>44094.0</v>
      </c>
      <c r="E14" s="151" t="s">
        <v>27</v>
      </c>
      <c r="F14" s="152">
        <f t="shared" si="4" ref="F14:F16">F13</f>
        <v>9.0</v>
      </c>
      <c r="G14" s="152">
        <f t="shared" si="5" ref="G14:G16">G13</f>
        <v>2020.0</v>
      </c>
      <c r="H14" s="152" t="str">
        <f t="shared" si="3"/>
        <v>92020</v>
      </c>
      <c r="I14" s="153">
        <f>ROUND(AU14/AT12*AV9,0)</f>
        <v>12393.0</v>
      </c>
      <c r="J14" s="154">
        <f>ROUND(I14*J11,0)</f>
        <v>2107.0</v>
      </c>
      <c r="K14" s="154">
        <f>ROUND(I14*K11,0)</f>
        <v>991.0</v>
      </c>
      <c r="L14" s="154">
        <v>0.0</v>
      </c>
      <c r="M14" s="154">
        <v>0.0</v>
      </c>
      <c r="N14" s="155">
        <f>SUM(I14:M14)</f>
        <v>15491.0</v>
      </c>
      <c r="O14" s="135"/>
      <c r="P14" s="136"/>
      <c r="Q14" s="136"/>
      <c r="R14" s="136"/>
      <c r="S14" s="136"/>
      <c r="T14" s="137"/>
      <c r="U14" s="138"/>
      <c r="V14" s="139"/>
      <c r="W14" s="139"/>
      <c r="X14" s="140"/>
      <c r="Y14" s="140"/>
      <c r="Z14" s="141"/>
      <c r="AA14" s="142"/>
      <c r="AB14" s="136"/>
      <c r="AC14" s="137"/>
      <c r="AD14" s="142"/>
      <c r="AE14" s="136"/>
      <c r="AF14" s="137"/>
      <c r="AG14" s="143"/>
      <c r="AH14" s="135"/>
      <c r="AI14" s="137"/>
      <c r="AJ14" s="144"/>
      <c r="AK14" s="136"/>
      <c r="AL14" s="137"/>
      <c r="AM14" s="145"/>
      <c r="AN14" s="146"/>
      <c r="AO14" s="147"/>
      <c r="AP14" s="148"/>
      <c r="AQ14" s="31"/>
      <c r="AS14" s="156" t="s">
        <v>33</v>
      </c>
      <c r="AT14" s="157"/>
      <c r="AU14" s="158">
        <f>I17</f>
        <v>33800.0</v>
      </c>
      <c r="AV14" s="159"/>
      <c r="AZ14" s="25">
        <v>0.12</v>
      </c>
      <c r="BA14" s="7"/>
      <c r="BC14" s="124"/>
      <c r="BD14" s="125"/>
      <c r="BE14" s="124"/>
      <c r="BF14" s="124"/>
      <c r="BG14" s="124"/>
      <c r="BH14" s="124"/>
      <c r="BI14" s="124"/>
      <c r="BJ14" s="126"/>
    </row>
    <row r="15" spans="8:8" ht="13.5" customHeight="1">
      <c r="A15" s="4"/>
      <c r="B15" s="127"/>
      <c r="C15" s="149"/>
      <c r="D15" s="160">
        <f>AS12</f>
        <v>44104.0</v>
      </c>
      <c r="E15" s="161"/>
      <c r="F15" s="131">
        <f t="shared" si="4"/>
        <v>9.0</v>
      </c>
      <c r="G15" s="131">
        <f t="shared" si="5"/>
        <v>2020.0</v>
      </c>
      <c r="H15" s="131" t="str">
        <f t="shared" si="3"/>
        <v>92020</v>
      </c>
      <c r="I15" s="162"/>
      <c r="J15" s="133"/>
      <c r="K15" s="133"/>
      <c r="L15" s="133"/>
      <c r="M15" s="133"/>
      <c r="N15" s="134"/>
      <c r="O15" s="135"/>
      <c r="P15" s="136"/>
      <c r="Q15" s="136"/>
      <c r="R15" s="136"/>
      <c r="S15" s="136"/>
      <c r="T15" s="137"/>
      <c r="U15" s="163"/>
      <c r="V15" s="164"/>
      <c r="W15" s="164"/>
      <c r="X15" s="140"/>
      <c r="Y15" s="140"/>
      <c r="Z15" s="165"/>
      <c r="AA15" s="142"/>
      <c r="AB15" s="136"/>
      <c r="AC15" s="137"/>
      <c r="AD15" s="142"/>
      <c r="AE15" s="136"/>
      <c r="AF15" s="137"/>
      <c r="AG15" s="143"/>
      <c r="AH15" s="135"/>
      <c r="AI15" s="137"/>
      <c r="AJ15" s="144"/>
      <c r="AK15" s="136"/>
      <c r="AL15" s="137"/>
      <c r="AM15" s="145"/>
      <c r="AN15" s="146"/>
      <c r="AO15" s="147"/>
      <c r="AP15" s="148"/>
      <c r="AQ15" s="31"/>
      <c r="AS15" s="166"/>
      <c r="AT15" s="167"/>
      <c r="AU15" s="168"/>
      <c r="AV15" s="169"/>
      <c r="AZ15" s="25">
        <v>0.13</v>
      </c>
      <c r="BA15" s="26"/>
      <c r="BC15" s="124"/>
      <c r="BD15" s="125"/>
      <c r="BE15" s="124"/>
      <c r="BF15" s="124"/>
      <c r="BG15" s="124"/>
      <c r="BH15" s="124"/>
      <c r="BI15" s="124"/>
      <c r="BJ15" s="126"/>
    </row>
    <row r="16" spans="8:8" ht="17.25" customHeight="1">
      <c r="A16" s="4"/>
      <c r="B16" s="170"/>
      <c r="C16" s="171"/>
      <c r="D16" s="172" t="s">
        <v>5</v>
      </c>
      <c r="E16" s="173">
        <f>C12</f>
        <v>44094.0</v>
      </c>
      <c r="F16" s="174">
        <f t="shared" si="4"/>
        <v>9.0</v>
      </c>
      <c r="G16" s="174">
        <f t="shared" si="5"/>
        <v>2020.0</v>
      </c>
      <c r="H16" s="174" t="str">
        <f t="shared" si="3"/>
        <v>92020</v>
      </c>
      <c r="I16" s="175">
        <f>I14+I12</f>
        <v>27403.0</v>
      </c>
      <c r="J16" s="176">
        <f>J14+J12</f>
        <v>2107.0</v>
      </c>
      <c r="K16" s="176">
        <f>K14+K12</f>
        <v>991.0</v>
      </c>
      <c r="L16" s="176">
        <f t="shared" si="6" ref="L16:M16">L14+L12</f>
        <v>0.0</v>
      </c>
      <c r="M16" s="176">
        <f t="shared" si="6"/>
        <v>0.0</v>
      </c>
      <c r="N16" s="177">
        <f>N14+N12</f>
        <v>30501.0</v>
      </c>
      <c r="O16" s="178"/>
      <c r="P16" s="179"/>
      <c r="Q16" s="179"/>
      <c r="R16" s="179"/>
      <c r="S16" s="179"/>
      <c r="T16" s="141"/>
      <c r="U16" s="163"/>
      <c r="V16" s="164"/>
      <c r="W16" s="164"/>
      <c r="X16" s="139"/>
      <c r="Y16" s="139"/>
      <c r="Z16" s="165"/>
      <c r="AA16" s="180"/>
      <c r="AB16" s="179"/>
      <c r="AC16" s="141"/>
      <c r="AD16" s="180"/>
      <c r="AE16" s="179"/>
      <c r="AF16" s="141"/>
      <c r="AG16" s="181"/>
      <c r="AH16" s="178"/>
      <c r="AI16" s="141"/>
      <c r="AJ16" s="182"/>
      <c r="AK16" s="179"/>
      <c r="AL16" s="141"/>
      <c r="AM16" s="183"/>
      <c r="AN16" s="184"/>
      <c r="AO16" s="185"/>
      <c r="AP16" s="148"/>
      <c r="AQ16" s="31"/>
      <c r="AS16" s="186"/>
      <c r="AT16" s="187"/>
      <c r="AU16" s="188"/>
      <c r="AV16" s="189"/>
      <c r="AX16" s="190">
        <f>E16</f>
        <v>44094.0</v>
      </c>
      <c r="AZ16" s="25">
        <v>0.14</v>
      </c>
      <c r="BA16" s="7"/>
      <c r="BC16" s="124"/>
      <c r="BD16" s="125"/>
      <c r="BE16" s="124"/>
      <c r="BF16" s="124"/>
      <c r="BG16" s="124"/>
      <c r="BH16" s="124"/>
      <c r="BI16" s="124"/>
      <c r="BJ16" s="126"/>
    </row>
    <row r="17" spans="8:8" ht="18.75" customHeight="1">
      <c r="A17" s="4"/>
      <c r="B17" s="191">
        <f>IF(C17=0,0,B12+1)</f>
        <v>2.0</v>
      </c>
      <c r="C17" s="192">
        <f>IF(H16=$AO$8,0,AX17)</f>
        <v>44124.0</v>
      </c>
      <c r="D17" s="193"/>
      <c r="E17" s="194"/>
      <c r="F17" s="195">
        <f>MONTH(C17)</f>
        <v>10.0</v>
      </c>
      <c r="G17" s="195">
        <f>YEAR(C17)</f>
        <v>2020.0</v>
      </c>
      <c r="H17" s="195" t="str">
        <f>CONCATENATE(F17,G17)</f>
        <v>102020</v>
      </c>
      <c r="I17" s="196">
        <v>33800.0</v>
      </c>
      <c r="J17" s="197">
        <f>ROUND(I17*$J$11,0)</f>
        <v>5746.0</v>
      </c>
      <c r="K17" s="197">
        <f>ROUND(I17*$K$11,0)</f>
        <v>2704.0</v>
      </c>
      <c r="L17" s="198">
        <v>0.0</v>
      </c>
      <c r="M17" s="198">
        <v>0.0</v>
      </c>
      <c r="N17" s="177">
        <f>SUM(I17:M17)</f>
        <v>42250.0</v>
      </c>
      <c r="O17" s="199">
        <f>IF(C17=0,0,O12)</f>
        <v>23700.0</v>
      </c>
      <c r="P17" s="200">
        <f t="shared" si="7" ref="P17:P28">IF($F$2="Fix To Regular",0,O17*$P$11)</f>
        <v>0.0</v>
      </c>
      <c r="Q17" s="200">
        <f t="shared" si="8" ref="Q17:Q28">IF($F$2="Fix To Regular",0,O17*$Q$11)</f>
        <v>0.0</v>
      </c>
      <c r="R17" s="201">
        <v>0.0</v>
      </c>
      <c r="S17" s="201">
        <v>0.0</v>
      </c>
      <c r="T17" s="177">
        <f>SUM(O17:S17)</f>
        <v>23700.0</v>
      </c>
      <c r="U17" s="202">
        <f t="array" ref="U17">I17-O17</f>
        <v>10100.0</v>
      </c>
      <c r="V17" s="197">
        <f t="array" ref="V17">J17-P17</f>
        <v>5746.0</v>
      </c>
      <c r="W17" s="197">
        <f t="array" ref="W17">K17-Q17</f>
        <v>2704.0</v>
      </c>
      <c r="X17" s="198">
        <f t="array" ref="X17">L17-R17</f>
        <v>0.0</v>
      </c>
      <c r="Y17" s="198">
        <f t="array" ref="Y17">M17-S17</f>
        <v>0.0</v>
      </c>
      <c r="Z17" s="177">
        <f t="array" ref="Z17">SUM(U17:Y17)</f>
        <v>18550.0</v>
      </c>
      <c r="AA17" s="199">
        <f>IF($AA$9="nps",ROUND((I17+J17)*0.1,0),$Z$2)</f>
        <v>3955.0</v>
      </c>
      <c r="AB17" s="200">
        <f>IF($AA$9="nps",ROUND((O17+P17)*0.1,0),$Z$2)</f>
        <v>2370.0</v>
      </c>
      <c r="AC17" s="177">
        <f t="array" ref="AC17">AA17-AB17</f>
        <v>1585.0</v>
      </c>
      <c r="AD17" s="203">
        <f>IF(BI17="MSS",ROUND(I17/31*5,0),IF(BI17="MS",ROUND(I17/31*3,0),IF(BI17="MM",ROUND(I17/31*2,0),IF(BI17="MF",ROUND(I17/31*1,0),IF(BI17="SSS",ROUND(N17/31*2,0),IF(BI17="SS",ROUND(N17/31,0),IF(BI17="SM",ROUND(N17/31,0),IF(BI17="SF",ROUND(N17/31*0,0),IF(BI17="OSS",ROUND(N17/31*2,0),IF(BI17="OS",ROUND(N17/31,0),IF(BI17="OM",ROUND(N17/31,0),IF(BI17="OF",ROUND(N17/31*0,0),0))))))))))))</f>
        <v>2726.0</v>
      </c>
      <c r="AE17" s="200">
        <f>IF(BI17="MSS",ROUND(O17/31*5,0),IF(BI17="MS",ROUND(O17/31*3,0),IF(BI17="MM",ROUND(O17/31*2,0),IF(BI17="MF",ROUND(O17/31*1,0),IF(BI17="SSS",ROUND(T17/31*2,0),IF(BI17="SS",ROUND(T17/31,0),IF(BI17="SM",ROUND(T17/31,0),IF(BI17="SF",ROUND(T17/31*0,0),IF(BI17="OSS",ROUND(T17/31*2,0),IF(BI17="OS",ROUND(T17/31,0),IF(BI17="OS",ROUND(T17/31,0),IF(BI17="OF",ROUND(T17/31*0,0),0))))))))))))</f>
        <v>1529.0</v>
      </c>
      <c r="AF17" s="204">
        <f t="shared" si="9" ref="AF17:AF18">AD17-AE17</f>
        <v>1197.0</v>
      </c>
      <c r="AG17" s="205">
        <f>AG12</f>
        <v>3000.0</v>
      </c>
      <c r="AH17" s="200">
        <f>AH12</f>
        <v>2200.0</v>
      </c>
      <c r="AI17" s="177">
        <f>AG17-AH17</f>
        <v>800.0</v>
      </c>
      <c r="AJ17" s="206">
        <v>0.0</v>
      </c>
      <c r="AK17" s="200">
        <f>AJ17</f>
        <v>0.0</v>
      </c>
      <c r="AL17" s="177">
        <f>AJ17-AK17</f>
        <v>0.0</v>
      </c>
      <c r="AM17" s="207">
        <v>0.0</v>
      </c>
      <c r="AN17" s="208">
        <f>(Z17-AC17-AF17)*$U$2</f>
        <v>0.0</v>
      </c>
      <c r="AO17" s="209">
        <f t="array" ref="AO17">AC17+AF17+AI17+AN17+AL17</f>
        <v>3582.0</v>
      </c>
      <c r="AP17" s="210">
        <f>Z17-AO17-AM12</f>
        <v>14968.0</v>
      </c>
      <c r="AQ17" s="31"/>
      <c r="AR17" s="2"/>
      <c r="AX17" s="190">
        <f>AX16+30</f>
        <v>44124.0</v>
      </c>
      <c r="AZ17" s="25">
        <v>0.15</v>
      </c>
      <c r="BA17" s="26"/>
      <c r="BC17" s="211">
        <f>IF($N$2="state service",5,IF($N$2="subordinate",3,IF($N$2="ministrial",2,1)))</f>
        <v>5.0</v>
      </c>
      <c r="BD17" s="1" t="str">
        <f>H17</f>
        <v>102020</v>
      </c>
      <c r="BE17" s="211">
        <f>BC17+BD17</f>
        <v>102025.0</v>
      </c>
      <c r="BF17" s="2" t="str">
        <f>IF(BE17=32025,"SSM",IF(BE17=32023,"SM",IF(BE17=32022,"MM",IF(BE17=32021,"FM",IF(BE17=92025,"SSS",IF(BE17=92023,"SS",IF(BE17=92022,"MS",IF(BE17=92021,"FS",IF(BE17=102025,"SSO",IF(BE17=102023,"SO",IF(BE17=102022,"MO",IF(BE17=102021,"FO",0))))))))))))</f>
        <v>SSO</v>
      </c>
      <c r="BG17" s="3" t="str">
        <f>IF(BD17="32020","M",IF(BD17="92020","S",IF(BD17="102020","O",0)))</f>
        <v>O</v>
      </c>
      <c r="BH17" s="212" t="str">
        <f>IF(BG17=0,0,$BD$2)</f>
        <v>SS</v>
      </c>
      <c r="BI17" s="3" t="str">
        <f>CONCATENATE(BG17,BH17)</f>
        <v>OSS</v>
      </c>
    </row>
    <row r="18" spans="8:8" ht="18.75" customHeight="1">
      <c r="A18" s="4"/>
      <c r="B18" s="191">
        <f>IF(C18=0,0,B17+1)</f>
        <v>3.0</v>
      </c>
      <c r="C18" s="192">
        <f t="shared" si="10" ref="C18:C28">IF(H17=$AO$8,0,IF(C17=0,0,AX18))</f>
        <v>44154.0</v>
      </c>
      <c r="D18" s="193"/>
      <c r="E18" s="194"/>
      <c r="F18" s="195">
        <f t="shared" si="11" ref="F18:F28">MONTH(C18)</f>
        <v>11.0</v>
      </c>
      <c r="G18" s="195">
        <f t="shared" si="12" ref="G18:G28">YEAR(C18)</f>
        <v>2020.0</v>
      </c>
      <c r="H18" s="195" t="str">
        <f t="shared" si="13" ref="H18:H28">CONCATENATE(F18,G18)</f>
        <v>112020</v>
      </c>
      <c r="I18" s="213">
        <f>IF(C18=0,0,IF(F18=7,ROUND(I17*103%,-2),I17))</f>
        <v>33800.0</v>
      </c>
      <c r="J18" s="214">
        <f t="shared" si="14" ref="J18:J39">ROUND(I18*$J$11,0)</f>
        <v>5746.0</v>
      </c>
      <c r="K18" s="214">
        <f t="shared" si="15" ref="K18:K39">ROUND(I18*$K$11,0)</f>
        <v>2704.0</v>
      </c>
      <c r="L18" s="215">
        <v>0.0</v>
      </c>
      <c r="M18" s="215">
        <v>0.0</v>
      </c>
      <c r="N18" s="216">
        <f t="shared" si="16" ref="N18:N28">SUM(I18:M18)</f>
        <v>42250.0</v>
      </c>
      <c r="O18" s="199">
        <f>IF(C18=0,0,O17)</f>
        <v>23700.0</v>
      </c>
      <c r="P18" s="200">
        <f t="shared" si="7"/>
        <v>0.0</v>
      </c>
      <c r="Q18" s="217">
        <f t="shared" si="8"/>
        <v>0.0</v>
      </c>
      <c r="R18" s="218">
        <v>0.0</v>
      </c>
      <c r="S18" s="218">
        <v>0.0</v>
      </c>
      <c r="T18" s="216">
        <f t="shared" si="17" ref="T18:T28">SUM(O18:S18)</f>
        <v>23700.0</v>
      </c>
      <c r="U18" s="213">
        <f t="array" ref="U18">I18-O18</f>
        <v>10100.0</v>
      </c>
      <c r="V18" s="214">
        <f t="array" ref="V18">J18-P18</f>
        <v>5746.0</v>
      </c>
      <c r="W18" s="214">
        <f t="array" ref="W18">K18-Q18</f>
        <v>2704.0</v>
      </c>
      <c r="X18" s="215">
        <f t="array" ref="X18">L18-R18</f>
        <v>0.0</v>
      </c>
      <c r="Y18" s="215">
        <f t="array" ref="Y18">M18-S18</f>
        <v>0.0</v>
      </c>
      <c r="Z18" s="216">
        <f t="array" ref="Z18">SUM(U18:Y18)</f>
        <v>18550.0</v>
      </c>
      <c r="AA18" s="203">
        <f t="shared" si="18" ref="AA18:AA28">IF($AA$9="nps",ROUND((I18+J18)*0.1,0),$Z$2)</f>
        <v>3955.0</v>
      </c>
      <c r="AB18" s="217">
        <f t="shared" si="19" ref="AB18:AB28">IF($AA$9="nps",ROUND((O18+P18)*0.1,0),$Z$2)</f>
        <v>2370.0</v>
      </c>
      <c r="AC18" s="216">
        <f t="array" ref="AC18">AA18-AB18</f>
        <v>1585.0</v>
      </c>
      <c r="AD18" s="203">
        <f t="shared" si="20" ref="AD18:AD39">IF(BI18="MSS",ROUND(I18/31*5,0),IF(BI18="MS",ROUND(I18/31*3,0),IF(BI18="MM",ROUND(I18/31*2,0),IF(BI18="MF",ROUND(I18/31*1,0),IF(BI18="SSS",ROUND(N18/31*2,0),IF(BI18="SS",ROUND(N18/31,0),IF(BI18="SM",ROUND(N18/31,0),IF(BI18="SF",ROUND(N18/31*0,0),IF(BI18="OSS",ROUND(N18/31*2,0),IF(BI18="OS",ROUND(N18/31,0),IF(BI18="OM",ROUND(N18/31,0),IF(BI18="OF",ROUND(N18/31*0,0),0))))))))))))</f>
        <v>0.0</v>
      </c>
      <c r="AE18" s="200">
        <f t="shared" si="21" ref="AE18:AE39">IF(BI18="MSS",ROUND(O18/31*5,0),IF(BI18="MS",ROUND(O18/31*3,0),IF(BI18="MM",ROUND(O18/31*2,0),IF(BI18="MF",ROUND(O18/31*1,0),IF(BI18="SSS",ROUND(T18/31*2,0),IF(BI18="SS",ROUND(T18/31,0),IF(BI18="SM",ROUND(T18/31,0),IF(BI18="SF",ROUND(T18/31*0,0),IF(BI18="OSS",ROUND(T18/31*2,0),IF(BI18="OS",ROUND(T18/31,0),IF(BI18="OS",ROUND(T18/31,0),IF(BI18="OF",ROUND(T18/31*0,0),0))))))))))))</f>
        <v>0.0</v>
      </c>
      <c r="AF18" s="219">
        <f t="shared" si="9"/>
        <v>0.0</v>
      </c>
      <c r="AG18" s="205">
        <f>IF(C18=0,0,AG17)</f>
        <v>3000.0</v>
      </c>
      <c r="AH18" s="200">
        <f>IF(C18=0,0,AH17)</f>
        <v>2200.0</v>
      </c>
      <c r="AI18" s="177">
        <f>AG18-AH18</f>
        <v>800.0</v>
      </c>
      <c r="AJ18" s="206">
        <v>0.0</v>
      </c>
      <c r="AK18" s="200">
        <f t="shared" si="22" ref="AK18:AK28">AJ18</f>
        <v>0.0</v>
      </c>
      <c r="AL18" s="216">
        <f t="shared" si="23" ref="AL18:AL28">AJ18-AK18</f>
        <v>0.0</v>
      </c>
      <c r="AM18" s="220">
        <v>0.0</v>
      </c>
      <c r="AN18" s="208">
        <f t="shared" si="24" ref="AN18:AN28">(Z18-AC18-AF18)*$U$2</f>
        <v>0.0</v>
      </c>
      <c r="AO18" s="221">
        <f t="array" ref="AO18">AC18+AF18+AI18+AN18+AL18</f>
        <v>2385.0</v>
      </c>
      <c r="AP18" s="210">
        <f t="shared" si="25" ref="AP18:AP28">Z18-AO18-AM13</f>
        <v>16165.0</v>
      </c>
      <c r="AQ18" s="222"/>
      <c r="AR18" s="2"/>
      <c r="AX18" s="190">
        <f t="shared" si="26" ref="AX18:AX39">AX17+30</f>
        <v>44154.0</v>
      </c>
      <c r="AZ18" s="25">
        <v>0.16</v>
      </c>
      <c r="BA18" s="7"/>
      <c r="BC18" s="211">
        <f t="shared" si="27" ref="BC18:BC39">IF($N$2="state service",5,IF($N$2="subordinate",3,IF($N$2="ministrial",2,1)))</f>
        <v>5.0</v>
      </c>
      <c r="BD18" s="1" t="str">
        <f t="shared" si="28" ref="BD18:BD28">H18</f>
        <v>112020</v>
      </c>
      <c r="BE18" s="211">
        <f t="shared" si="29" ref="BE18:BE28">BC18+BD18</f>
        <v>112025.0</v>
      </c>
      <c r="BF18" s="2">
        <f t="shared" si="30" ref="BF18:BF28">IF(BE18=32025,"SSM",IF(BE18=32023,"SM",IF(BE18=32022,"MM",IF(BE18=32021,"FM",IF(BE18=92025,"SSS",IF(BE18=92023,"SS",IF(BE18=92022,"MS",IF(BE18=92021,"FS",IF(BE18=102025,"SSO",IF(BE18=102023,"SO",IF(BE18=102022,"MO",IF(BE18=102021,"FO",0))))))))))))</f>
        <v>0.0</v>
      </c>
      <c r="BG18" s="3">
        <f t="shared" si="31" ref="BG18:BG39">IF(BD18="32020","M",IF(BD18="92020","S",IF(BD18="102020","O",0)))</f>
        <v>0.0</v>
      </c>
      <c r="BH18" s="212">
        <f t="shared" si="32" ref="BH18:BH39">IF(BG18=0,0,$BD$2)</f>
        <v>0.0</v>
      </c>
      <c r="BI18" s="3" t="str">
        <f t="shared" si="33" ref="BI18:BI39">CONCATENATE(BG18,BH18)</f>
        <v>00</v>
      </c>
    </row>
    <row r="19" spans="8:8" ht="18.75" customHeight="1">
      <c r="A19" s="4"/>
      <c r="B19" s="191">
        <f t="shared" si="34" ref="B19:B28">IF(C19=0,0,B18+1)</f>
        <v>4.0</v>
      </c>
      <c r="C19" s="192">
        <f t="shared" si="10"/>
        <v>44184.0</v>
      </c>
      <c r="D19" s="193"/>
      <c r="E19" s="194"/>
      <c r="F19" s="195">
        <f t="shared" si="11"/>
        <v>12.0</v>
      </c>
      <c r="G19" s="195">
        <f t="shared" si="12"/>
        <v>2020.0</v>
      </c>
      <c r="H19" s="195" t="str">
        <f t="shared" si="13"/>
        <v>122020</v>
      </c>
      <c r="I19" s="213">
        <f t="shared" si="35" ref="I19:I28">IF(C19=0,0,IF(F19=7,ROUND(I18*103%,-2),I18))</f>
        <v>33800.0</v>
      </c>
      <c r="J19" s="214">
        <f t="shared" si="14"/>
        <v>5746.0</v>
      </c>
      <c r="K19" s="214">
        <f t="shared" si="15"/>
        <v>2704.0</v>
      </c>
      <c r="L19" s="215">
        <v>0.0</v>
      </c>
      <c r="M19" s="215">
        <v>0.0</v>
      </c>
      <c r="N19" s="216">
        <f t="shared" si="16"/>
        <v>42250.0</v>
      </c>
      <c r="O19" s="199">
        <f t="shared" si="36" ref="O19:O28">IF(C19=0,0,O18)</f>
        <v>23700.0</v>
      </c>
      <c r="P19" s="200">
        <f t="shared" si="7"/>
        <v>0.0</v>
      </c>
      <c r="Q19" s="217">
        <f t="shared" si="8"/>
        <v>0.0</v>
      </c>
      <c r="R19" s="218">
        <v>0.0</v>
      </c>
      <c r="S19" s="218">
        <v>0.0</v>
      </c>
      <c r="T19" s="216">
        <f t="shared" si="17"/>
        <v>23700.0</v>
      </c>
      <c r="U19" s="213">
        <f t="array" ref="U19">I19-O19</f>
        <v>10100.0</v>
      </c>
      <c r="V19" s="214">
        <f t="array" ref="V19">J19-P19</f>
        <v>5746.0</v>
      </c>
      <c r="W19" s="214">
        <f t="array" ref="W19">K19-Q19</f>
        <v>2704.0</v>
      </c>
      <c r="X19" s="215">
        <f t="array" ref="X19">L19-R19</f>
        <v>0.0</v>
      </c>
      <c r="Y19" s="215">
        <f t="array" ref="Y19">M19-S19</f>
        <v>0.0</v>
      </c>
      <c r="Z19" s="216">
        <f t="array" ref="Z19">SUM(U19:Y19)</f>
        <v>18550.0</v>
      </c>
      <c r="AA19" s="203">
        <f t="shared" si="18"/>
        <v>3955.0</v>
      </c>
      <c r="AB19" s="217">
        <f t="shared" si="19"/>
        <v>2370.0</v>
      </c>
      <c r="AC19" s="216">
        <f t="array" ref="AC19">AA19-AB19</f>
        <v>1585.0</v>
      </c>
      <c r="AD19" s="203">
        <f t="shared" si="20"/>
        <v>0.0</v>
      </c>
      <c r="AE19" s="200">
        <f t="shared" si="21"/>
        <v>0.0</v>
      </c>
      <c r="AF19" s="219">
        <f t="shared" si="37" ref="AF19:AF29">AD19-AE19</f>
        <v>0.0</v>
      </c>
      <c r="AG19" s="205">
        <f t="shared" si="38" ref="AG19:AG28">IF(C19=0,0,AG18)</f>
        <v>3000.0</v>
      </c>
      <c r="AH19" s="200">
        <f t="shared" si="39" ref="AH19:AH28">IF(C19=0,0,AH18)</f>
        <v>2200.0</v>
      </c>
      <c r="AI19" s="177">
        <f>AG19-AH19</f>
        <v>800.0</v>
      </c>
      <c r="AJ19" s="206">
        <v>0.0</v>
      </c>
      <c r="AK19" s="200">
        <f t="shared" si="22"/>
        <v>0.0</v>
      </c>
      <c r="AL19" s="216">
        <f t="shared" si="23"/>
        <v>0.0</v>
      </c>
      <c r="AM19" s="220">
        <v>0.0</v>
      </c>
      <c r="AN19" s="208">
        <f t="shared" si="24"/>
        <v>0.0</v>
      </c>
      <c r="AO19" s="221">
        <f t="array" ref="AO19">AC19+AF19+AI19+AN19+AL19</f>
        <v>2385.0</v>
      </c>
      <c r="AP19" s="210">
        <f t="shared" si="25"/>
        <v>16165.0</v>
      </c>
      <c r="AQ19" s="222"/>
      <c r="AR19" s="2"/>
      <c r="AX19" s="190">
        <f t="shared" si="26"/>
        <v>44184.0</v>
      </c>
      <c r="AZ19" s="25">
        <v>0.17</v>
      </c>
      <c r="BA19" s="26"/>
      <c r="BC19" s="211">
        <f t="shared" si="27"/>
        <v>5.0</v>
      </c>
      <c r="BD19" s="1" t="str">
        <f t="shared" si="28"/>
        <v>122020</v>
      </c>
      <c r="BE19" s="211">
        <f t="shared" si="29"/>
        <v>122025.0</v>
      </c>
      <c r="BF19" s="2">
        <f t="shared" si="30"/>
        <v>0.0</v>
      </c>
      <c r="BG19" s="3">
        <f t="shared" si="31"/>
        <v>0.0</v>
      </c>
      <c r="BH19" s="212">
        <f t="shared" si="32"/>
        <v>0.0</v>
      </c>
      <c r="BI19" s="3" t="str">
        <f t="shared" si="33"/>
        <v>00</v>
      </c>
    </row>
    <row r="20" spans="8:8" ht="18.75" customHeight="1">
      <c r="A20" s="4"/>
      <c r="B20" s="191">
        <f t="shared" si="34"/>
        <v>5.0</v>
      </c>
      <c r="C20" s="192">
        <f t="shared" si="10"/>
        <v>44214.0</v>
      </c>
      <c r="D20" s="193"/>
      <c r="E20" s="194"/>
      <c r="F20" s="195">
        <f t="shared" si="11"/>
        <v>1.0</v>
      </c>
      <c r="G20" s="195">
        <f t="shared" si="12"/>
        <v>2021.0</v>
      </c>
      <c r="H20" s="195" t="str">
        <f t="shared" si="13"/>
        <v>12021</v>
      </c>
      <c r="I20" s="213">
        <f t="shared" si="35"/>
        <v>33800.0</v>
      </c>
      <c r="J20" s="214">
        <f t="shared" si="14"/>
        <v>5746.0</v>
      </c>
      <c r="K20" s="214">
        <f t="shared" si="15"/>
        <v>2704.0</v>
      </c>
      <c r="L20" s="215">
        <v>0.0</v>
      </c>
      <c r="M20" s="215">
        <v>0.0</v>
      </c>
      <c r="N20" s="216">
        <f t="shared" si="16"/>
        <v>42250.0</v>
      </c>
      <c r="O20" s="199">
        <f t="shared" si="36"/>
        <v>23700.0</v>
      </c>
      <c r="P20" s="200">
        <f t="shared" si="7"/>
        <v>0.0</v>
      </c>
      <c r="Q20" s="217">
        <f t="shared" si="8"/>
        <v>0.0</v>
      </c>
      <c r="R20" s="218">
        <v>0.0</v>
      </c>
      <c r="S20" s="218">
        <v>0.0</v>
      </c>
      <c r="T20" s="216">
        <f t="shared" si="17"/>
        <v>23700.0</v>
      </c>
      <c r="U20" s="213">
        <f t="array" ref="U20">I20-O20</f>
        <v>10100.0</v>
      </c>
      <c r="V20" s="214">
        <f t="array" ref="V20">J20-P20</f>
        <v>5746.0</v>
      </c>
      <c r="W20" s="214">
        <f t="array" ref="W20">K20-Q20</f>
        <v>2704.0</v>
      </c>
      <c r="X20" s="215">
        <f t="array" ref="X20">L20-R20</f>
        <v>0.0</v>
      </c>
      <c r="Y20" s="215">
        <f t="array" ref="Y20">M20-S20</f>
        <v>0.0</v>
      </c>
      <c r="Z20" s="216">
        <f t="array" ref="Z20">SUM(U20:Y20)</f>
        <v>18550.0</v>
      </c>
      <c r="AA20" s="203">
        <f t="shared" si="18"/>
        <v>3955.0</v>
      </c>
      <c r="AB20" s="217">
        <f t="shared" si="19"/>
        <v>2370.0</v>
      </c>
      <c r="AC20" s="216">
        <f t="array" ref="AC20">AA20-AB20</f>
        <v>1585.0</v>
      </c>
      <c r="AD20" s="203">
        <f t="shared" si="20"/>
        <v>0.0</v>
      </c>
      <c r="AE20" s="200">
        <f t="shared" si="21"/>
        <v>0.0</v>
      </c>
      <c r="AF20" s="219">
        <f t="shared" si="37"/>
        <v>0.0</v>
      </c>
      <c r="AG20" s="205">
        <f t="shared" si="38"/>
        <v>3000.0</v>
      </c>
      <c r="AH20" s="200">
        <f t="shared" si="39"/>
        <v>2200.0</v>
      </c>
      <c r="AI20" s="177">
        <f>AG20-AH20</f>
        <v>800.0</v>
      </c>
      <c r="AJ20" s="206">
        <v>0.0</v>
      </c>
      <c r="AK20" s="200">
        <f t="shared" si="22"/>
        <v>0.0</v>
      </c>
      <c r="AL20" s="216">
        <f t="shared" si="23"/>
        <v>0.0</v>
      </c>
      <c r="AM20" s="220">
        <v>0.0</v>
      </c>
      <c r="AN20" s="208">
        <f t="shared" si="24"/>
        <v>0.0</v>
      </c>
      <c r="AO20" s="221">
        <f t="array" ref="AO20">AC20+AF20+AI20+AN20+AL20</f>
        <v>2385.0</v>
      </c>
      <c r="AP20" s="210">
        <f t="shared" si="25"/>
        <v>16165.0</v>
      </c>
      <c r="AQ20" s="222"/>
      <c r="AR20" s="2"/>
      <c r="AX20" s="190">
        <f t="shared" si="26"/>
        <v>44214.0</v>
      </c>
      <c r="AZ20" s="25">
        <v>0.18</v>
      </c>
      <c r="BC20" s="211">
        <f t="shared" si="27"/>
        <v>5.0</v>
      </c>
      <c r="BD20" s="1" t="str">
        <f t="shared" si="28"/>
        <v>12021</v>
      </c>
      <c r="BE20" s="211">
        <f t="shared" si="29"/>
        <v>12026.0</v>
      </c>
      <c r="BF20" s="2">
        <f t="shared" si="30"/>
        <v>0.0</v>
      </c>
      <c r="BG20" s="3">
        <f t="shared" si="31"/>
        <v>0.0</v>
      </c>
      <c r="BH20" s="212">
        <f t="shared" si="32"/>
        <v>0.0</v>
      </c>
      <c r="BI20" s="3" t="str">
        <f t="shared" si="33"/>
        <v>00</v>
      </c>
    </row>
    <row r="21" spans="8:8" ht="18.75" customHeight="1">
      <c r="A21" s="4"/>
      <c r="B21" s="191">
        <f t="shared" si="34"/>
        <v>6.0</v>
      </c>
      <c r="C21" s="192">
        <f t="shared" si="10"/>
        <v>44244.0</v>
      </c>
      <c r="D21" s="193"/>
      <c r="E21" s="194"/>
      <c r="F21" s="195">
        <f t="shared" si="11"/>
        <v>2.0</v>
      </c>
      <c r="G21" s="195">
        <f t="shared" si="12"/>
        <v>2021.0</v>
      </c>
      <c r="H21" s="195" t="str">
        <f t="shared" si="13"/>
        <v>22021</v>
      </c>
      <c r="I21" s="213">
        <f>IF(C21=0,0,IF(F21=7,ROUND(I20*103%,-2),I20))</f>
        <v>33800.0</v>
      </c>
      <c r="J21" s="214">
        <f t="shared" si="14"/>
        <v>5746.0</v>
      </c>
      <c r="K21" s="214">
        <f t="shared" si="15"/>
        <v>2704.0</v>
      </c>
      <c r="L21" s="215">
        <v>0.0</v>
      </c>
      <c r="M21" s="215">
        <v>0.0</v>
      </c>
      <c r="N21" s="216">
        <f t="shared" si="16"/>
        <v>42250.0</v>
      </c>
      <c r="O21" s="199">
        <f t="shared" si="36"/>
        <v>23700.0</v>
      </c>
      <c r="P21" s="200">
        <f t="shared" si="7"/>
        <v>0.0</v>
      </c>
      <c r="Q21" s="217">
        <f t="shared" si="8"/>
        <v>0.0</v>
      </c>
      <c r="R21" s="218">
        <v>0.0</v>
      </c>
      <c r="S21" s="218">
        <v>0.0</v>
      </c>
      <c r="T21" s="216">
        <f t="shared" si="17"/>
        <v>23700.0</v>
      </c>
      <c r="U21" s="213">
        <f t="array" ref="U21">I21-O21</f>
        <v>10100.0</v>
      </c>
      <c r="V21" s="214">
        <f t="array" ref="V21">J21-P21</f>
        <v>5746.0</v>
      </c>
      <c r="W21" s="214">
        <f t="array" ref="W21">K21-Q21</f>
        <v>2704.0</v>
      </c>
      <c r="X21" s="215">
        <f t="array" ref="X21">L21-R21</f>
        <v>0.0</v>
      </c>
      <c r="Y21" s="215">
        <f t="array" ref="Y21">M21-S21</f>
        <v>0.0</v>
      </c>
      <c r="Z21" s="216">
        <f t="array" ref="Z21">SUM(U21:Y21)</f>
        <v>18550.0</v>
      </c>
      <c r="AA21" s="203">
        <f t="shared" si="18"/>
        <v>3955.0</v>
      </c>
      <c r="AB21" s="217">
        <f t="shared" si="19"/>
        <v>2370.0</v>
      </c>
      <c r="AC21" s="216">
        <f t="array" ref="AC21">AA21-AB21</f>
        <v>1585.0</v>
      </c>
      <c r="AD21" s="203">
        <f t="shared" si="20"/>
        <v>0.0</v>
      </c>
      <c r="AE21" s="200">
        <f t="shared" si="21"/>
        <v>0.0</v>
      </c>
      <c r="AF21" s="219">
        <f t="shared" si="37"/>
        <v>0.0</v>
      </c>
      <c r="AG21" s="205">
        <f t="shared" si="38"/>
        <v>3000.0</v>
      </c>
      <c r="AH21" s="200">
        <f t="shared" si="39"/>
        <v>2200.0</v>
      </c>
      <c r="AI21" s="177">
        <f>AG21-AH21</f>
        <v>800.0</v>
      </c>
      <c r="AJ21" s="206">
        <v>0.0</v>
      </c>
      <c r="AK21" s="200">
        <f t="shared" si="22"/>
        <v>0.0</v>
      </c>
      <c r="AL21" s="216">
        <f t="shared" si="23"/>
        <v>0.0</v>
      </c>
      <c r="AM21" s="220">
        <v>0.0</v>
      </c>
      <c r="AN21" s="208">
        <f t="shared" si="24"/>
        <v>0.0</v>
      </c>
      <c r="AO21" s="221">
        <f t="array" ref="AO21">AC21+AF21+AI21+AN21+AL21</f>
        <v>2385.0</v>
      </c>
      <c r="AP21" s="210">
        <f t="shared" si="25"/>
        <v>16165.0</v>
      </c>
      <c r="AQ21" s="222"/>
      <c r="AR21" s="2"/>
      <c r="AX21" s="190">
        <f t="shared" si="26"/>
        <v>44244.0</v>
      </c>
      <c r="AZ21" s="25">
        <v>0.19</v>
      </c>
      <c r="BC21" s="211">
        <f t="shared" si="27"/>
        <v>5.0</v>
      </c>
      <c r="BD21" s="1" t="str">
        <f t="shared" si="28"/>
        <v>22021</v>
      </c>
      <c r="BE21" s="211">
        <f t="shared" si="29"/>
        <v>22026.0</v>
      </c>
      <c r="BF21" s="2">
        <f t="shared" si="30"/>
        <v>0.0</v>
      </c>
      <c r="BG21" s="3">
        <f t="shared" si="31"/>
        <v>0.0</v>
      </c>
      <c r="BH21" s="212">
        <f t="shared" si="32"/>
        <v>0.0</v>
      </c>
      <c r="BI21" s="3" t="str">
        <f t="shared" si="33"/>
        <v>00</v>
      </c>
    </row>
    <row r="22" spans="8:8" ht="18.75" customHeight="1">
      <c r="A22" s="4"/>
      <c r="B22" s="191">
        <f t="shared" si="34"/>
        <v>7.0</v>
      </c>
      <c r="C22" s="192">
        <f t="shared" si="10"/>
        <v>44274.0</v>
      </c>
      <c r="D22" s="193"/>
      <c r="E22" s="194"/>
      <c r="F22" s="195">
        <f t="shared" si="11"/>
        <v>3.0</v>
      </c>
      <c r="G22" s="195">
        <f t="shared" si="12"/>
        <v>2021.0</v>
      </c>
      <c r="H22" s="195" t="str">
        <f t="shared" si="13"/>
        <v>32021</v>
      </c>
      <c r="I22" s="213">
        <f>IF(C22=0,0,IF(F22=7,ROUND(I21*103%,-2),I21))</f>
        <v>33800.0</v>
      </c>
      <c r="J22" s="214">
        <f t="shared" si="14"/>
        <v>5746.0</v>
      </c>
      <c r="K22" s="214">
        <f t="shared" si="15"/>
        <v>2704.0</v>
      </c>
      <c r="L22" s="215">
        <v>0.0</v>
      </c>
      <c r="M22" s="215">
        <v>0.0</v>
      </c>
      <c r="N22" s="216">
        <f t="shared" si="16"/>
        <v>42250.0</v>
      </c>
      <c r="O22" s="199">
        <f t="shared" si="36"/>
        <v>23700.0</v>
      </c>
      <c r="P22" s="200">
        <f t="shared" si="7"/>
        <v>0.0</v>
      </c>
      <c r="Q22" s="217">
        <f t="shared" si="8"/>
        <v>0.0</v>
      </c>
      <c r="R22" s="218">
        <v>0.0</v>
      </c>
      <c r="S22" s="218">
        <v>0.0</v>
      </c>
      <c r="T22" s="216">
        <f t="shared" si="17"/>
        <v>23700.0</v>
      </c>
      <c r="U22" s="213">
        <f t="array" ref="U22">I22-O22</f>
        <v>10100.0</v>
      </c>
      <c r="V22" s="214">
        <f t="array" ref="V22">J22-P22</f>
        <v>5746.0</v>
      </c>
      <c r="W22" s="214">
        <f t="array" ref="W22">K22-Q22</f>
        <v>2704.0</v>
      </c>
      <c r="X22" s="215">
        <f t="array" ref="X22">L22-R22</f>
        <v>0.0</v>
      </c>
      <c r="Y22" s="215">
        <f t="array" ref="Y22">M22-S22</f>
        <v>0.0</v>
      </c>
      <c r="Z22" s="216">
        <f t="array" ref="Z22">SUM(U22:Y22)</f>
        <v>18550.0</v>
      </c>
      <c r="AA22" s="203">
        <f t="shared" si="18"/>
        <v>3955.0</v>
      </c>
      <c r="AB22" s="217">
        <f t="shared" si="19"/>
        <v>2370.0</v>
      </c>
      <c r="AC22" s="216">
        <f t="array" ref="AC22">AA22-AB22</f>
        <v>1585.0</v>
      </c>
      <c r="AD22" s="203">
        <f t="shared" si="20"/>
        <v>0.0</v>
      </c>
      <c r="AE22" s="200">
        <f t="shared" si="21"/>
        <v>0.0</v>
      </c>
      <c r="AF22" s="219">
        <f t="shared" si="37"/>
        <v>0.0</v>
      </c>
      <c r="AG22" s="205">
        <f t="shared" si="38"/>
        <v>3000.0</v>
      </c>
      <c r="AH22" s="200">
        <f t="shared" si="39"/>
        <v>2200.0</v>
      </c>
      <c r="AI22" s="177">
        <f>AG22-AH22</f>
        <v>800.0</v>
      </c>
      <c r="AJ22" s="206">
        <v>0.0</v>
      </c>
      <c r="AK22" s="200">
        <f t="shared" si="22"/>
        <v>0.0</v>
      </c>
      <c r="AL22" s="216">
        <f t="shared" si="23"/>
        <v>0.0</v>
      </c>
      <c r="AM22" s="220">
        <v>0.0</v>
      </c>
      <c r="AN22" s="208">
        <f t="shared" si="24"/>
        <v>0.0</v>
      </c>
      <c r="AO22" s="221">
        <f t="array" ref="AO22">AC22+AF22+AI22+AN22+AL22</f>
        <v>2385.0</v>
      </c>
      <c r="AP22" s="210">
        <f t="shared" si="25"/>
        <v>16165.0</v>
      </c>
      <c r="AQ22" s="222"/>
      <c r="AR22" s="2"/>
      <c r="AX22" s="190">
        <f t="shared" si="26"/>
        <v>44274.0</v>
      </c>
      <c r="AZ22" s="25">
        <v>0.2</v>
      </c>
      <c r="BC22" s="211">
        <f t="shared" si="27"/>
        <v>5.0</v>
      </c>
      <c r="BD22" s="1" t="str">
        <f t="shared" si="28"/>
        <v>32021</v>
      </c>
      <c r="BE22" s="211">
        <f t="shared" si="29"/>
        <v>32026.0</v>
      </c>
      <c r="BF22" s="2">
        <f t="shared" si="30"/>
        <v>0.0</v>
      </c>
      <c r="BG22" s="3">
        <f t="shared" si="31"/>
        <v>0.0</v>
      </c>
      <c r="BH22" s="212">
        <f t="shared" si="32"/>
        <v>0.0</v>
      </c>
      <c r="BI22" s="3" t="str">
        <f t="shared" si="33"/>
        <v>00</v>
      </c>
    </row>
    <row r="23" spans="8:8" ht="18.75" customHeight="1">
      <c r="A23" s="4"/>
      <c r="B23" s="191">
        <f t="shared" si="34"/>
        <v>0.0</v>
      </c>
      <c r="C23" s="192">
        <f t="shared" si="10"/>
        <v>0.0</v>
      </c>
      <c r="D23" s="193"/>
      <c r="E23" s="194"/>
      <c r="F23" s="195">
        <f t="shared" si="11"/>
        <v>12.0</v>
      </c>
      <c r="G23" s="195">
        <f t="shared" si="12"/>
        <v>1899.0</v>
      </c>
      <c r="H23" s="195" t="str">
        <f t="shared" si="13"/>
        <v>121899</v>
      </c>
      <c r="I23" s="213">
        <f t="shared" si="35"/>
        <v>0.0</v>
      </c>
      <c r="J23" s="214">
        <f t="shared" si="14"/>
        <v>0.0</v>
      </c>
      <c r="K23" s="214">
        <f t="shared" si="15"/>
        <v>0.0</v>
      </c>
      <c r="L23" s="215">
        <v>0.0</v>
      </c>
      <c r="M23" s="215">
        <v>0.0</v>
      </c>
      <c r="N23" s="216">
        <f t="shared" si="16"/>
        <v>0.0</v>
      </c>
      <c r="O23" s="199">
        <f t="shared" si="36"/>
        <v>0.0</v>
      </c>
      <c r="P23" s="200">
        <f t="shared" si="7"/>
        <v>0.0</v>
      </c>
      <c r="Q23" s="217">
        <f t="shared" si="8"/>
        <v>0.0</v>
      </c>
      <c r="R23" s="218">
        <v>0.0</v>
      </c>
      <c r="S23" s="218">
        <v>0.0</v>
      </c>
      <c r="T23" s="216">
        <f t="shared" si="17"/>
        <v>0.0</v>
      </c>
      <c r="U23" s="213">
        <f t="array" ref="U23">I23-O23</f>
        <v>0.0</v>
      </c>
      <c r="V23" s="214">
        <f t="array" ref="V23">J23-P23</f>
        <v>0.0</v>
      </c>
      <c r="W23" s="214">
        <f t="array" ref="W23">K23-Q23</f>
        <v>0.0</v>
      </c>
      <c r="X23" s="215">
        <f t="array" ref="X23">L23-R23</f>
        <v>0.0</v>
      </c>
      <c r="Y23" s="215">
        <f t="array" ref="Y23">M23-S23</f>
        <v>0.0</v>
      </c>
      <c r="Z23" s="216">
        <f t="array" ref="Z23">SUM(U23:Y23)</f>
        <v>0.0</v>
      </c>
      <c r="AA23" s="203">
        <f t="shared" si="18"/>
        <v>0.0</v>
      </c>
      <c r="AB23" s="217">
        <f t="shared" si="19"/>
        <v>0.0</v>
      </c>
      <c r="AC23" s="216">
        <f t="array" ref="AC23">AA23-AB23</f>
        <v>0.0</v>
      </c>
      <c r="AD23" s="203">
        <f t="shared" si="20"/>
        <v>0.0</v>
      </c>
      <c r="AE23" s="200">
        <f t="shared" si="21"/>
        <v>0.0</v>
      </c>
      <c r="AF23" s="219">
        <f t="shared" si="37"/>
        <v>0.0</v>
      </c>
      <c r="AG23" s="205">
        <f t="shared" si="38"/>
        <v>0.0</v>
      </c>
      <c r="AH23" s="200">
        <f t="shared" si="39"/>
        <v>0.0</v>
      </c>
      <c r="AI23" s="177">
        <f>AG23-AH23</f>
        <v>0.0</v>
      </c>
      <c r="AJ23" s="206">
        <v>0.0</v>
      </c>
      <c r="AK23" s="200">
        <f t="shared" si="22"/>
        <v>0.0</v>
      </c>
      <c r="AL23" s="216">
        <f t="shared" si="23"/>
        <v>0.0</v>
      </c>
      <c r="AM23" s="220">
        <v>0.0</v>
      </c>
      <c r="AN23" s="208">
        <f t="shared" si="24"/>
        <v>0.0</v>
      </c>
      <c r="AO23" s="221">
        <f t="array" ref="AO23">AC23+AF23+AI23+AN23+AL23</f>
        <v>0.0</v>
      </c>
      <c r="AP23" s="210">
        <f t="shared" si="25"/>
        <v>0.0</v>
      </c>
      <c r="AQ23" s="222"/>
      <c r="AR23" s="2"/>
      <c r="AX23" s="190">
        <f t="shared" si="26"/>
        <v>44304.0</v>
      </c>
      <c r="AZ23" s="25">
        <v>0.21</v>
      </c>
      <c r="BC23" s="211">
        <f t="shared" si="27"/>
        <v>5.0</v>
      </c>
      <c r="BD23" s="1" t="str">
        <f t="shared" si="28"/>
        <v>121899</v>
      </c>
      <c r="BE23" s="211">
        <f t="shared" si="29"/>
        <v>121904.0</v>
      </c>
      <c r="BF23" s="2">
        <f t="shared" si="30"/>
        <v>0.0</v>
      </c>
      <c r="BG23" s="3">
        <f t="shared" si="31"/>
        <v>0.0</v>
      </c>
      <c r="BH23" s="212">
        <f t="shared" si="32"/>
        <v>0.0</v>
      </c>
      <c r="BI23" s="3" t="str">
        <f t="shared" si="33"/>
        <v>00</v>
      </c>
    </row>
    <row r="24" spans="8:8" ht="18.75" customHeight="1">
      <c r="A24" s="4"/>
      <c r="B24" s="191">
        <f t="shared" si="34"/>
        <v>0.0</v>
      </c>
      <c r="C24" s="192">
        <f t="shared" si="10"/>
        <v>0.0</v>
      </c>
      <c r="D24" s="193"/>
      <c r="E24" s="194"/>
      <c r="F24" s="195">
        <f t="shared" si="11"/>
        <v>12.0</v>
      </c>
      <c r="G24" s="195">
        <f t="shared" si="12"/>
        <v>1899.0</v>
      </c>
      <c r="H24" s="195" t="str">
        <f t="shared" si="13"/>
        <v>121899</v>
      </c>
      <c r="I24" s="213">
        <f t="shared" si="35"/>
        <v>0.0</v>
      </c>
      <c r="J24" s="214">
        <f t="shared" si="14"/>
        <v>0.0</v>
      </c>
      <c r="K24" s="214">
        <f t="shared" si="15"/>
        <v>0.0</v>
      </c>
      <c r="L24" s="215">
        <v>0.0</v>
      </c>
      <c r="M24" s="215">
        <v>0.0</v>
      </c>
      <c r="N24" s="216">
        <f t="shared" si="16"/>
        <v>0.0</v>
      </c>
      <c r="O24" s="199">
        <f t="shared" si="36"/>
        <v>0.0</v>
      </c>
      <c r="P24" s="200">
        <f t="shared" si="7"/>
        <v>0.0</v>
      </c>
      <c r="Q24" s="217">
        <f t="shared" si="8"/>
        <v>0.0</v>
      </c>
      <c r="R24" s="218">
        <v>0.0</v>
      </c>
      <c r="S24" s="218">
        <v>0.0</v>
      </c>
      <c r="T24" s="216">
        <f t="shared" si="17"/>
        <v>0.0</v>
      </c>
      <c r="U24" s="213">
        <f t="array" ref="U24">I24-O24</f>
        <v>0.0</v>
      </c>
      <c r="V24" s="214">
        <f t="array" ref="V24">J24-P24</f>
        <v>0.0</v>
      </c>
      <c r="W24" s="214">
        <f t="array" ref="W24">K24-Q24</f>
        <v>0.0</v>
      </c>
      <c r="X24" s="215">
        <f t="array" ref="X24">L24-R24</f>
        <v>0.0</v>
      </c>
      <c r="Y24" s="215">
        <f t="array" ref="Y24">M24-S24</f>
        <v>0.0</v>
      </c>
      <c r="Z24" s="216">
        <f t="array" ref="Z24">SUM(U24:Y24)</f>
        <v>0.0</v>
      </c>
      <c r="AA24" s="203">
        <f t="shared" si="18"/>
        <v>0.0</v>
      </c>
      <c r="AB24" s="217">
        <f t="shared" si="19"/>
        <v>0.0</v>
      </c>
      <c r="AC24" s="216">
        <f t="array" ref="AC24">AA24-AB24</f>
        <v>0.0</v>
      </c>
      <c r="AD24" s="203">
        <f t="shared" si="20"/>
        <v>0.0</v>
      </c>
      <c r="AE24" s="200">
        <f t="shared" si="21"/>
        <v>0.0</v>
      </c>
      <c r="AF24" s="219">
        <f t="shared" si="37"/>
        <v>0.0</v>
      </c>
      <c r="AG24" s="205">
        <f t="shared" si="38"/>
        <v>0.0</v>
      </c>
      <c r="AH24" s="200">
        <f t="shared" si="39"/>
        <v>0.0</v>
      </c>
      <c r="AI24" s="177">
        <f>AG24-AH24</f>
        <v>0.0</v>
      </c>
      <c r="AJ24" s="206">
        <v>0.0</v>
      </c>
      <c r="AK24" s="200">
        <f t="shared" si="22"/>
        <v>0.0</v>
      </c>
      <c r="AL24" s="216">
        <f t="shared" si="23"/>
        <v>0.0</v>
      </c>
      <c r="AM24" s="220">
        <v>0.0</v>
      </c>
      <c r="AN24" s="208">
        <f t="shared" si="24"/>
        <v>0.0</v>
      </c>
      <c r="AO24" s="221">
        <f t="array" ref="AO24">AC24+AF24+AI24+AN24+AL24</f>
        <v>0.0</v>
      </c>
      <c r="AP24" s="210">
        <f t="shared" si="25"/>
        <v>0.0</v>
      </c>
      <c r="AQ24" s="222"/>
      <c r="AR24" s="2"/>
      <c r="AX24" s="190">
        <f t="shared" si="26"/>
        <v>44334.0</v>
      </c>
      <c r="AZ24" s="25">
        <v>0.22</v>
      </c>
      <c r="BC24" s="211">
        <f t="shared" si="27"/>
        <v>5.0</v>
      </c>
      <c r="BD24" s="1" t="str">
        <f t="shared" si="28"/>
        <v>121899</v>
      </c>
      <c r="BE24" s="211">
        <f t="shared" si="29"/>
        <v>121904.0</v>
      </c>
      <c r="BF24" s="2">
        <f t="shared" si="30"/>
        <v>0.0</v>
      </c>
      <c r="BG24" s="3">
        <f t="shared" si="31"/>
        <v>0.0</v>
      </c>
      <c r="BH24" s="212">
        <f t="shared" si="32"/>
        <v>0.0</v>
      </c>
      <c r="BI24" s="3" t="str">
        <f t="shared" si="33"/>
        <v>00</v>
      </c>
    </row>
    <row r="25" spans="8:8" ht="18.75" customHeight="1">
      <c r="A25" s="4"/>
      <c r="B25" s="191">
        <f t="shared" si="34"/>
        <v>0.0</v>
      </c>
      <c r="C25" s="192">
        <f t="shared" si="10"/>
        <v>0.0</v>
      </c>
      <c r="D25" s="193"/>
      <c r="E25" s="194"/>
      <c r="F25" s="195">
        <f t="shared" si="11"/>
        <v>12.0</v>
      </c>
      <c r="G25" s="195">
        <f t="shared" si="12"/>
        <v>1899.0</v>
      </c>
      <c r="H25" s="195" t="str">
        <f t="shared" si="13"/>
        <v>121899</v>
      </c>
      <c r="I25" s="213">
        <f t="shared" si="35"/>
        <v>0.0</v>
      </c>
      <c r="J25" s="214">
        <f t="shared" si="14"/>
        <v>0.0</v>
      </c>
      <c r="K25" s="214">
        <f t="shared" si="15"/>
        <v>0.0</v>
      </c>
      <c r="L25" s="215">
        <v>0.0</v>
      </c>
      <c r="M25" s="215">
        <v>0.0</v>
      </c>
      <c r="N25" s="216">
        <f t="shared" si="16"/>
        <v>0.0</v>
      </c>
      <c r="O25" s="199">
        <f t="shared" si="36"/>
        <v>0.0</v>
      </c>
      <c r="P25" s="200">
        <f t="shared" si="7"/>
        <v>0.0</v>
      </c>
      <c r="Q25" s="217">
        <f t="shared" si="8"/>
        <v>0.0</v>
      </c>
      <c r="R25" s="218">
        <v>0.0</v>
      </c>
      <c r="S25" s="218">
        <v>0.0</v>
      </c>
      <c r="T25" s="216">
        <f t="shared" si="17"/>
        <v>0.0</v>
      </c>
      <c r="U25" s="213">
        <f t="array" ref="U25">I25-O25</f>
        <v>0.0</v>
      </c>
      <c r="V25" s="214">
        <f t="array" ref="V25">J25-P25</f>
        <v>0.0</v>
      </c>
      <c r="W25" s="214">
        <f t="array" ref="W25">K25-Q25</f>
        <v>0.0</v>
      </c>
      <c r="X25" s="215">
        <f t="array" ref="X25">L25-R25</f>
        <v>0.0</v>
      </c>
      <c r="Y25" s="215">
        <f t="array" ref="Y25">M25-S25</f>
        <v>0.0</v>
      </c>
      <c r="Z25" s="216">
        <f t="array" ref="Z25">SUM(U25:Y25)</f>
        <v>0.0</v>
      </c>
      <c r="AA25" s="203">
        <f t="shared" si="18"/>
        <v>0.0</v>
      </c>
      <c r="AB25" s="217">
        <f t="shared" si="19"/>
        <v>0.0</v>
      </c>
      <c r="AC25" s="216">
        <f t="array" ref="AC25">AA25-AB25</f>
        <v>0.0</v>
      </c>
      <c r="AD25" s="203">
        <f t="shared" si="20"/>
        <v>0.0</v>
      </c>
      <c r="AE25" s="200">
        <f t="shared" si="21"/>
        <v>0.0</v>
      </c>
      <c r="AF25" s="219">
        <f t="shared" si="37"/>
        <v>0.0</v>
      </c>
      <c r="AG25" s="205">
        <f t="shared" si="38"/>
        <v>0.0</v>
      </c>
      <c r="AH25" s="200">
        <f t="shared" si="39"/>
        <v>0.0</v>
      </c>
      <c r="AI25" s="177">
        <f>AG25-AH25</f>
        <v>0.0</v>
      </c>
      <c r="AJ25" s="206">
        <v>0.0</v>
      </c>
      <c r="AK25" s="200">
        <f t="shared" si="22"/>
        <v>0.0</v>
      </c>
      <c r="AL25" s="216">
        <f t="shared" si="23"/>
        <v>0.0</v>
      </c>
      <c r="AM25" s="220">
        <v>0.0</v>
      </c>
      <c r="AN25" s="208">
        <f t="shared" si="24"/>
        <v>0.0</v>
      </c>
      <c r="AO25" s="221">
        <f t="array" ref="AO25">AC25+AF25+AI25+AN25+AL25</f>
        <v>0.0</v>
      </c>
      <c r="AP25" s="210">
        <f t="shared" si="25"/>
        <v>0.0</v>
      </c>
      <c r="AQ25" s="222"/>
      <c r="AR25" s="2"/>
      <c r="AX25" s="190">
        <f t="shared" si="26"/>
        <v>44364.0</v>
      </c>
      <c r="AZ25" s="25">
        <v>0.23</v>
      </c>
      <c r="BC25" s="211">
        <f t="shared" si="27"/>
        <v>5.0</v>
      </c>
      <c r="BD25" s="1" t="str">
        <f t="shared" si="28"/>
        <v>121899</v>
      </c>
      <c r="BE25" s="211">
        <f t="shared" si="29"/>
        <v>121904.0</v>
      </c>
      <c r="BF25" s="2">
        <f t="shared" si="30"/>
        <v>0.0</v>
      </c>
      <c r="BG25" s="3">
        <f t="shared" si="31"/>
        <v>0.0</v>
      </c>
      <c r="BH25" s="212">
        <f t="shared" si="32"/>
        <v>0.0</v>
      </c>
      <c r="BI25" s="3" t="str">
        <f t="shared" si="33"/>
        <v>00</v>
      </c>
    </row>
    <row r="26" spans="8:8" ht="18.75" customHeight="1">
      <c r="A26" s="4"/>
      <c r="B26" s="191">
        <f t="shared" si="34"/>
        <v>0.0</v>
      </c>
      <c r="C26" s="192">
        <f t="shared" si="10"/>
        <v>0.0</v>
      </c>
      <c r="D26" s="193"/>
      <c r="E26" s="194"/>
      <c r="F26" s="195">
        <f t="shared" si="11"/>
        <v>12.0</v>
      </c>
      <c r="G26" s="195">
        <f t="shared" si="12"/>
        <v>1899.0</v>
      </c>
      <c r="H26" s="195" t="str">
        <f t="shared" si="13"/>
        <v>121899</v>
      </c>
      <c r="I26" s="213">
        <f t="shared" si="35"/>
        <v>0.0</v>
      </c>
      <c r="J26" s="214">
        <f t="shared" si="14"/>
        <v>0.0</v>
      </c>
      <c r="K26" s="214">
        <f t="shared" si="15"/>
        <v>0.0</v>
      </c>
      <c r="L26" s="215">
        <v>0.0</v>
      </c>
      <c r="M26" s="215">
        <v>0.0</v>
      </c>
      <c r="N26" s="216">
        <f t="shared" si="16"/>
        <v>0.0</v>
      </c>
      <c r="O26" s="199">
        <f t="shared" si="36"/>
        <v>0.0</v>
      </c>
      <c r="P26" s="200">
        <f t="shared" si="7"/>
        <v>0.0</v>
      </c>
      <c r="Q26" s="217">
        <f t="shared" si="8"/>
        <v>0.0</v>
      </c>
      <c r="R26" s="218">
        <v>0.0</v>
      </c>
      <c r="S26" s="218">
        <v>0.0</v>
      </c>
      <c r="T26" s="216">
        <f t="shared" si="17"/>
        <v>0.0</v>
      </c>
      <c r="U26" s="213">
        <f t="array" ref="U26">I26-O26</f>
        <v>0.0</v>
      </c>
      <c r="V26" s="214">
        <f t="array" ref="V26">J26-P26</f>
        <v>0.0</v>
      </c>
      <c r="W26" s="214">
        <f t="array" ref="W26">K26-Q26</f>
        <v>0.0</v>
      </c>
      <c r="X26" s="215">
        <f t="array" ref="X26">L26-R26</f>
        <v>0.0</v>
      </c>
      <c r="Y26" s="215">
        <f t="array" ref="Y26">M26-S26</f>
        <v>0.0</v>
      </c>
      <c r="Z26" s="216">
        <f t="array" ref="Z26">SUM(U26:Y26)</f>
        <v>0.0</v>
      </c>
      <c r="AA26" s="203">
        <f t="shared" si="18"/>
        <v>0.0</v>
      </c>
      <c r="AB26" s="217">
        <f t="shared" si="19"/>
        <v>0.0</v>
      </c>
      <c r="AC26" s="216">
        <f t="array" ref="AC26">AA26-AB26</f>
        <v>0.0</v>
      </c>
      <c r="AD26" s="203">
        <f t="shared" si="20"/>
        <v>0.0</v>
      </c>
      <c r="AE26" s="200">
        <f t="shared" si="21"/>
        <v>0.0</v>
      </c>
      <c r="AF26" s="219">
        <f t="shared" si="37"/>
        <v>0.0</v>
      </c>
      <c r="AG26" s="205">
        <f t="shared" si="38"/>
        <v>0.0</v>
      </c>
      <c r="AH26" s="200">
        <f t="shared" si="39"/>
        <v>0.0</v>
      </c>
      <c r="AI26" s="177">
        <f>AG26-AH26</f>
        <v>0.0</v>
      </c>
      <c r="AJ26" s="206">
        <v>0.0</v>
      </c>
      <c r="AK26" s="200">
        <f t="shared" si="22"/>
        <v>0.0</v>
      </c>
      <c r="AL26" s="216">
        <f t="shared" si="23"/>
        <v>0.0</v>
      </c>
      <c r="AM26" s="220">
        <v>0.0</v>
      </c>
      <c r="AN26" s="208">
        <f t="shared" si="24"/>
        <v>0.0</v>
      </c>
      <c r="AO26" s="221">
        <f t="array" ref="AO26">AC26+AF26+AI26+AN26+AL26</f>
        <v>0.0</v>
      </c>
      <c r="AP26" s="210">
        <f t="shared" si="25"/>
        <v>0.0</v>
      </c>
      <c r="AQ26" s="222"/>
      <c r="AR26" s="2"/>
      <c r="AX26" s="190">
        <f t="shared" si="26"/>
        <v>44394.0</v>
      </c>
      <c r="AZ26" s="25">
        <v>0.24</v>
      </c>
      <c r="BC26" s="211">
        <f t="shared" si="27"/>
        <v>5.0</v>
      </c>
      <c r="BD26" s="1" t="str">
        <f t="shared" si="28"/>
        <v>121899</v>
      </c>
      <c r="BE26" s="211">
        <f t="shared" si="29"/>
        <v>121904.0</v>
      </c>
      <c r="BF26" s="2">
        <f t="shared" si="30"/>
        <v>0.0</v>
      </c>
      <c r="BG26" s="3">
        <f t="shared" si="31"/>
        <v>0.0</v>
      </c>
      <c r="BH26" s="212">
        <f t="shared" si="32"/>
        <v>0.0</v>
      </c>
      <c r="BI26" s="3" t="str">
        <f t="shared" si="33"/>
        <v>00</v>
      </c>
    </row>
    <row r="27" spans="8:8" ht="18.75" customHeight="1">
      <c r="A27" s="4"/>
      <c r="B27" s="191">
        <f t="shared" si="34"/>
        <v>0.0</v>
      </c>
      <c r="C27" s="192">
        <f t="shared" si="10"/>
        <v>0.0</v>
      </c>
      <c r="D27" s="193"/>
      <c r="E27" s="194"/>
      <c r="F27" s="195">
        <f t="shared" si="11"/>
        <v>12.0</v>
      </c>
      <c r="G27" s="195">
        <f t="shared" si="12"/>
        <v>1899.0</v>
      </c>
      <c r="H27" s="195" t="str">
        <f t="shared" si="13"/>
        <v>121899</v>
      </c>
      <c r="I27" s="213">
        <f t="shared" si="35"/>
        <v>0.0</v>
      </c>
      <c r="J27" s="214">
        <f t="shared" si="14"/>
        <v>0.0</v>
      </c>
      <c r="K27" s="214">
        <f t="shared" si="15"/>
        <v>0.0</v>
      </c>
      <c r="L27" s="215">
        <v>0.0</v>
      </c>
      <c r="M27" s="215">
        <v>0.0</v>
      </c>
      <c r="N27" s="216">
        <f t="shared" si="16"/>
        <v>0.0</v>
      </c>
      <c r="O27" s="199">
        <f>IF(C27=0,0,O26)</f>
        <v>0.0</v>
      </c>
      <c r="P27" s="200">
        <f t="shared" si="7"/>
        <v>0.0</v>
      </c>
      <c r="Q27" s="217">
        <f t="shared" si="8"/>
        <v>0.0</v>
      </c>
      <c r="R27" s="218">
        <v>0.0</v>
      </c>
      <c r="S27" s="218">
        <v>0.0</v>
      </c>
      <c r="T27" s="216">
        <f t="shared" si="17"/>
        <v>0.0</v>
      </c>
      <c r="U27" s="213">
        <f t="array" ref="U27">I27-O27</f>
        <v>0.0</v>
      </c>
      <c r="V27" s="214">
        <f t="array" ref="V27">J27-P27</f>
        <v>0.0</v>
      </c>
      <c r="W27" s="214">
        <f t="array" ref="W27">K27-Q27</f>
        <v>0.0</v>
      </c>
      <c r="X27" s="215">
        <f t="array" ref="X27">L27-R27</f>
        <v>0.0</v>
      </c>
      <c r="Y27" s="215">
        <f t="array" ref="Y27">M27-S27</f>
        <v>0.0</v>
      </c>
      <c r="Z27" s="216">
        <f t="array" ref="Z27">SUM(U27:Y27)</f>
        <v>0.0</v>
      </c>
      <c r="AA27" s="203">
        <f t="shared" si="18"/>
        <v>0.0</v>
      </c>
      <c r="AB27" s="217">
        <f t="shared" si="19"/>
        <v>0.0</v>
      </c>
      <c r="AC27" s="216">
        <f t="array" ref="AC27">AA27-AB27</f>
        <v>0.0</v>
      </c>
      <c r="AD27" s="203">
        <f t="shared" si="20"/>
        <v>0.0</v>
      </c>
      <c r="AE27" s="200">
        <f t="shared" si="21"/>
        <v>0.0</v>
      </c>
      <c r="AF27" s="219">
        <f t="shared" si="37"/>
        <v>0.0</v>
      </c>
      <c r="AG27" s="205">
        <f t="shared" si="38"/>
        <v>0.0</v>
      </c>
      <c r="AH27" s="200">
        <f t="shared" si="39"/>
        <v>0.0</v>
      </c>
      <c r="AI27" s="177">
        <f>AG27-AH27</f>
        <v>0.0</v>
      </c>
      <c r="AJ27" s="206">
        <v>0.0</v>
      </c>
      <c r="AK27" s="200">
        <f t="shared" si="22"/>
        <v>0.0</v>
      </c>
      <c r="AL27" s="216">
        <f t="shared" si="23"/>
        <v>0.0</v>
      </c>
      <c r="AM27" s="220">
        <v>0.0</v>
      </c>
      <c r="AN27" s="208">
        <f t="shared" si="24"/>
        <v>0.0</v>
      </c>
      <c r="AO27" s="221">
        <f t="array" ref="AO27">AC27+AF27+AI27+AN27+AL27</f>
        <v>0.0</v>
      </c>
      <c r="AP27" s="210">
        <f t="shared" si="25"/>
        <v>0.0</v>
      </c>
      <c r="AQ27" s="222"/>
      <c r="AR27" s="2"/>
      <c r="AX27" s="190">
        <f t="shared" si="26"/>
        <v>44424.0</v>
      </c>
      <c r="AZ27" s="25">
        <v>0.25</v>
      </c>
      <c r="BC27" s="211">
        <f t="shared" si="27"/>
        <v>5.0</v>
      </c>
      <c r="BD27" s="1" t="str">
        <f t="shared" si="28"/>
        <v>121899</v>
      </c>
      <c r="BE27" s="211">
        <f t="shared" si="29"/>
        <v>121904.0</v>
      </c>
      <c r="BF27" s="2">
        <f t="shared" si="30"/>
        <v>0.0</v>
      </c>
      <c r="BG27" s="3">
        <f t="shared" si="31"/>
        <v>0.0</v>
      </c>
      <c r="BH27" s="212">
        <f t="shared" si="32"/>
        <v>0.0</v>
      </c>
      <c r="BI27" s="3" t="str">
        <f t="shared" si="33"/>
        <v>00</v>
      </c>
    </row>
    <row r="28" spans="8:8" ht="18.75" customHeight="1">
      <c r="A28" s="4"/>
      <c r="B28" s="223">
        <f t="shared" si="34"/>
        <v>0.0</v>
      </c>
      <c r="C28" s="192">
        <f t="shared" si="10"/>
        <v>0.0</v>
      </c>
      <c r="D28" s="193"/>
      <c r="E28" s="194"/>
      <c r="F28" s="224">
        <f t="shared" si="11"/>
        <v>12.0</v>
      </c>
      <c r="G28" s="224">
        <f t="shared" si="12"/>
        <v>1899.0</v>
      </c>
      <c r="H28" s="224" t="str">
        <f t="shared" si="13"/>
        <v>121899</v>
      </c>
      <c r="I28" s="225">
        <f t="shared" si="35"/>
        <v>0.0</v>
      </c>
      <c r="J28" s="226">
        <f t="shared" si="14"/>
        <v>0.0</v>
      </c>
      <c r="K28" s="226">
        <f t="shared" si="15"/>
        <v>0.0</v>
      </c>
      <c r="L28" s="227">
        <v>0.0</v>
      </c>
      <c r="M28" s="227">
        <v>0.0</v>
      </c>
      <c r="N28" s="228">
        <f t="shared" si="16"/>
        <v>0.0</v>
      </c>
      <c r="O28" s="229">
        <f t="shared" si="36"/>
        <v>0.0</v>
      </c>
      <c r="P28" s="230">
        <f t="shared" si="7"/>
        <v>0.0</v>
      </c>
      <c r="Q28" s="230">
        <f t="shared" si="8"/>
        <v>0.0</v>
      </c>
      <c r="R28" s="231">
        <v>0.0</v>
      </c>
      <c r="S28" s="231">
        <v>0.0</v>
      </c>
      <c r="T28" s="228">
        <f t="shared" si="17"/>
        <v>0.0</v>
      </c>
      <c r="U28" s="225">
        <f t="array" ref="U28">I28-O28</f>
        <v>0.0</v>
      </c>
      <c r="V28" s="226">
        <f t="array" ref="V28">J28-P28</f>
        <v>0.0</v>
      </c>
      <c r="W28" s="226">
        <f t="array" ref="W28">K28-Q28</f>
        <v>0.0</v>
      </c>
      <c r="X28" s="227">
        <f t="array" ref="X28">L28-R28</f>
        <v>0.0</v>
      </c>
      <c r="Y28" s="227">
        <f t="array" ref="Y28">M28-S28</f>
        <v>0.0</v>
      </c>
      <c r="Z28" s="228">
        <f t="array" ref="Z28">SUM(U28:Y28)</f>
        <v>0.0</v>
      </c>
      <c r="AA28" s="229">
        <f t="shared" si="18"/>
        <v>0.0</v>
      </c>
      <c r="AB28" s="230">
        <f t="shared" si="19"/>
        <v>0.0</v>
      </c>
      <c r="AC28" s="228">
        <f t="array" ref="AC28">AA28-AB28</f>
        <v>0.0</v>
      </c>
      <c r="AD28" s="229">
        <f t="shared" si="20"/>
        <v>0.0</v>
      </c>
      <c r="AE28" s="230">
        <f t="shared" si="21"/>
        <v>0.0</v>
      </c>
      <c r="AF28" s="232">
        <f t="shared" si="37"/>
        <v>0.0</v>
      </c>
      <c r="AG28" s="233">
        <f t="shared" si="38"/>
        <v>0.0</v>
      </c>
      <c r="AH28" s="230">
        <f t="shared" si="39"/>
        <v>0.0</v>
      </c>
      <c r="AI28" s="177">
        <f>AG28-AH28</f>
        <v>0.0</v>
      </c>
      <c r="AJ28" s="233">
        <v>0.0</v>
      </c>
      <c r="AK28" s="230">
        <f t="shared" si="22"/>
        <v>0.0</v>
      </c>
      <c r="AL28" s="228">
        <f t="shared" si="23"/>
        <v>0.0</v>
      </c>
      <c r="AM28" s="220">
        <v>0.0</v>
      </c>
      <c r="AN28" s="234">
        <f t="shared" si="24"/>
        <v>0.0</v>
      </c>
      <c r="AO28" s="235">
        <f t="array" ref="AO28">AC28+AF28+AI28+AN28+AL28</f>
        <v>0.0</v>
      </c>
      <c r="AP28" s="236">
        <f t="shared" si="25"/>
        <v>0.0</v>
      </c>
      <c r="AQ28" s="222"/>
      <c r="AR28" s="2"/>
      <c r="AX28" s="190">
        <f t="shared" si="26"/>
        <v>44454.0</v>
      </c>
      <c r="AZ28" s="25">
        <v>0.26</v>
      </c>
      <c r="BC28" s="211">
        <f t="shared" si="27"/>
        <v>5.0</v>
      </c>
      <c r="BD28" s="1" t="str">
        <f t="shared" si="28"/>
        <v>121899</v>
      </c>
      <c r="BE28" s="211">
        <f t="shared" si="29"/>
        <v>121904.0</v>
      </c>
      <c r="BF28" s="2">
        <f t="shared" si="30"/>
        <v>0.0</v>
      </c>
      <c r="BG28" s="3">
        <f t="shared" si="31"/>
        <v>0.0</v>
      </c>
      <c r="BH28" s="212">
        <f t="shared" si="32"/>
        <v>0.0</v>
      </c>
      <c r="BI28" s="3" t="str">
        <f t="shared" si="33"/>
        <v>00</v>
      </c>
    </row>
    <row r="29" spans="8:8" ht="18.75" customHeight="1">
      <c r="A29" s="4"/>
      <c r="B29" s="191">
        <f>IF(C29=0,0,B28+1)</f>
        <v>0.0</v>
      </c>
      <c r="C29" s="237">
        <f t="shared" si="40" ref="C29:C38">IF(H28=$AO$8,0,IF(C28=0,0,AX29))</f>
        <v>0.0</v>
      </c>
      <c r="D29" s="238"/>
      <c r="E29" s="239"/>
      <c r="F29" s="195">
        <f t="shared" si="41" ref="F29:F39">MONTH(C29)</f>
        <v>12.0</v>
      </c>
      <c r="G29" s="195">
        <f t="shared" si="42" ref="G29:G39">YEAR(C29)</f>
        <v>1899.0</v>
      </c>
      <c r="H29" s="195" t="str">
        <f t="shared" si="43" ref="H29:H39">CONCATENATE(F29,G29)</f>
        <v>121899</v>
      </c>
      <c r="I29" s="240">
        <f>IF(C29=0,0,IF(F29=7,ROUND(I28*103%,-2),I28))</f>
        <v>0.0</v>
      </c>
      <c r="J29" s="241">
        <f t="shared" si="14"/>
        <v>0.0</v>
      </c>
      <c r="K29" s="241">
        <f t="shared" si="15"/>
        <v>0.0</v>
      </c>
      <c r="L29" s="242">
        <v>0.0</v>
      </c>
      <c r="M29" s="242">
        <v>0.0</v>
      </c>
      <c r="N29" s="243">
        <f t="shared" si="44" ref="N29:N39">SUM(I29:M29)</f>
        <v>0.0</v>
      </c>
      <c r="O29" s="199">
        <f>IF(C29=0,0,O28)</f>
        <v>0.0</v>
      </c>
      <c r="P29" s="200">
        <f t="shared" si="45" ref="P29:P39">IF($F$2="Fix To Regular",0,O29*$P$11)</f>
        <v>0.0</v>
      </c>
      <c r="Q29" s="244">
        <f t="shared" si="46" ref="Q29:Q39">IF($F$2="Fix To Regular",0,O29*$Q$11)</f>
        <v>0.0</v>
      </c>
      <c r="R29" s="245">
        <v>0.0</v>
      </c>
      <c r="S29" s="245">
        <v>0.0</v>
      </c>
      <c r="T29" s="243">
        <f t="shared" si="47" ref="T29:T39">SUM(O29:S29)</f>
        <v>0.0</v>
      </c>
      <c r="U29" s="240">
        <f t="array" ref="U29">I29-O29</f>
        <v>0.0</v>
      </c>
      <c r="V29" s="241">
        <f t="array" ref="V29">J29-P29</f>
        <v>0.0</v>
      </c>
      <c r="W29" s="241">
        <f t="array" ref="W29">K29-Q29</f>
        <v>0.0</v>
      </c>
      <c r="X29" s="242">
        <f t="array" ref="X29">L29-R29</f>
        <v>0.0</v>
      </c>
      <c r="Y29" s="242">
        <f t="array" ref="Y29">M29-S29</f>
        <v>0.0</v>
      </c>
      <c r="Z29" s="243">
        <f t="array" ref="Z29">SUM(U29:Y29)</f>
        <v>0.0</v>
      </c>
      <c r="AA29" s="246">
        <f t="shared" si="48" ref="AA29:AA39">IF($AA$9="nps",ROUND((I29+J29)*0.1,0),$Z$2)</f>
        <v>0.0</v>
      </c>
      <c r="AB29" s="244">
        <f t="shared" si="49" ref="AB29:AB39">IF($AA$9="nps",ROUND((O29+P29)*0.1,0),$Z$2)</f>
        <v>0.0</v>
      </c>
      <c r="AC29" s="243">
        <f t="array" ref="AC29">AA29-AB29</f>
        <v>0.0</v>
      </c>
      <c r="AD29" s="246">
        <f t="shared" si="20"/>
        <v>0.0</v>
      </c>
      <c r="AE29" s="200">
        <f t="shared" si="21"/>
        <v>0.0</v>
      </c>
      <c r="AF29" s="247">
        <f t="shared" si="37"/>
        <v>0.0</v>
      </c>
      <c r="AG29" s="205">
        <f>IF(C29=0,0,AG28)</f>
        <v>0.0</v>
      </c>
      <c r="AH29" s="200">
        <f>IF(C29=0,0,AH28)</f>
        <v>0.0</v>
      </c>
      <c r="AI29" s="177">
        <f>AG29-AH29</f>
        <v>0.0</v>
      </c>
      <c r="AJ29" s="248">
        <v>0.0</v>
      </c>
      <c r="AK29" s="200">
        <f t="shared" si="50" ref="AK29:AK39">AJ29</f>
        <v>0.0</v>
      </c>
      <c r="AL29" s="243">
        <f t="shared" si="51" ref="AL29:AL39">AJ29-AK29</f>
        <v>0.0</v>
      </c>
      <c r="AM29" s="207">
        <v>0.0</v>
      </c>
      <c r="AN29" s="208">
        <f t="shared" si="52" ref="AN29:AN39">(Z29-AC29-AF29)*$U$2</f>
        <v>0.0</v>
      </c>
      <c r="AO29" s="249">
        <f t="array" ref="AO29">AC29+AF29+AI29+AN29+AL29</f>
        <v>0.0</v>
      </c>
      <c r="AP29" s="250">
        <f t="shared" si="53" ref="AP29:AP38">Z29-AO29-AM24</f>
        <v>0.0</v>
      </c>
      <c r="AQ29" s="222"/>
      <c r="AR29" s="3"/>
      <c r="AS29" s="3"/>
      <c r="AX29" s="190">
        <f t="shared" si="26"/>
        <v>44484.0</v>
      </c>
      <c r="AZ29" s="25">
        <v>0.16</v>
      </c>
      <c r="BA29" s="7"/>
      <c r="BC29" s="212">
        <f t="shared" si="27"/>
        <v>5.0</v>
      </c>
      <c r="BD29" s="1" t="str">
        <f t="shared" si="54" ref="BD29:BD39">H29</f>
        <v>121899</v>
      </c>
      <c r="BE29" s="212">
        <f t="shared" si="55" ref="BE29:BE39">BC29+BD29</f>
        <v>121904.0</v>
      </c>
      <c r="BF29" s="3">
        <f t="shared" si="56" ref="BF29:BF39">IF(BE29=32025,"SSM",IF(BE29=32023,"SM",IF(BE29=32022,"MM",IF(BE29=32021,"FM",IF(BE29=92025,"SSS",IF(BE29=92023,"SS",IF(BE29=92022,"MS",IF(BE29=92021,"FS",IF(BE29=102025,"SSO",IF(BE29=102023,"SO",IF(BE29=102022,"MO",IF(BE29=102021,"FO",0))))))))))))</f>
        <v>0.0</v>
      </c>
      <c r="BG29" s="3">
        <f t="shared" si="31"/>
        <v>0.0</v>
      </c>
      <c r="BH29" s="212">
        <f t="shared" si="32"/>
        <v>0.0</v>
      </c>
      <c r="BI29" s="3" t="str">
        <f t="shared" si="33"/>
        <v>00</v>
      </c>
    </row>
    <row r="30" spans="8:8" ht="18.75" customHeight="1">
      <c r="A30" s="4"/>
      <c r="B30" s="191">
        <f t="shared" si="57" ref="B30:B38">IF(C30=0,0,B29+1)</f>
        <v>0.0</v>
      </c>
      <c r="C30" s="192">
        <f t="shared" si="40"/>
        <v>0.0</v>
      </c>
      <c r="D30" s="193"/>
      <c r="E30" s="194"/>
      <c r="F30" s="195">
        <f t="shared" si="41"/>
        <v>12.0</v>
      </c>
      <c r="G30" s="195">
        <f t="shared" si="42"/>
        <v>1899.0</v>
      </c>
      <c r="H30" s="195" t="str">
        <f t="shared" si="43"/>
        <v>121899</v>
      </c>
      <c r="I30" s="213">
        <f t="shared" si="58" ref="I30:I31">IF(C30=0,0,IF(F30=7,ROUND(I29*103%,-2),I29))</f>
        <v>0.0</v>
      </c>
      <c r="J30" s="214">
        <f t="shared" si="14"/>
        <v>0.0</v>
      </c>
      <c r="K30" s="214">
        <f t="shared" si="15"/>
        <v>0.0</v>
      </c>
      <c r="L30" s="215">
        <v>0.0</v>
      </c>
      <c r="M30" s="215">
        <v>0.0</v>
      </c>
      <c r="N30" s="216">
        <f t="shared" si="44"/>
        <v>0.0</v>
      </c>
      <c r="O30" s="199">
        <f t="shared" si="59" ref="O30:O37">IF(C30=0,0,O29)</f>
        <v>0.0</v>
      </c>
      <c r="P30" s="200">
        <f t="shared" si="45"/>
        <v>0.0</v>
      </c>
      <c r="Q30" s="217">
        <f t="shared" si="46"/>
        <v>0.0</v>
      </c>
      <c r="R30" s="218">
        <v>0.0</v>
      </c>
      <c r="S30" s="218">
        <v>0.0</v>
      </c>
      <c r="T30" s="216">
        <f t="shared" si="47"/>
        <v>0.0</v>
      </c>
      <c r="U30" s="213">
        <f t="array" ref="U30">I30-O30</f>
        <v>0.0</v>
      </c>
      <c r="V30" s="214">
        <f t="array" ref="V30">J30-P30</f>
        <v>0.0</v>
      </c>
      <c r="W30" s="214">
        <f t="array" ref="W30">K30-Q30</f>
        <v>0.0</v>
      </c>
      <c r="X30" s="215">
        <f t="array" ref="X30">L30-R30</f>
        <v>0.0</v>
      </c>
      <c r="Y30" s="215">
        <f t="array" ref="Y30">M30-S30</f>
        <v>0.0</v>
      </c>
      <c r="Z30" s="216">
        <f t="array" ref="Z30">SUM(U30:Y30)</f>
        <v>0.0</v>
      </c>
      <c r="AA30" s="203">
        <f t="shared" si="48"/>
        <v>0.0</v>
      </c>
      <c r="AB30" s="217">
        <f t="shared" si="49"/>
        <v>0.0</v>
      </c>
      <c r="AC30" s="216">
        <f t="array" ref="AC30">AA30-AB30</f>
        <v>0.0</v>
      </c>
      <c r="AD30" s="203">
        <f t="shared" si="20"/>
        <v>0.0</v>
      </c>
      <c r="AE30" s="200">
        <f t="shared" si="21"/>
        <v>0.0</v>
      </c>
      <c r="AF30" s="219">
        <f t="shared" si="60" ref="AF30:AF39">AD30-AE30</f>
        <v>0.0</v>
      </c>
      <c r="AG30" s="205">
        <f t="shared" si="61" ref="AG30:AG38">IF(C30=0,0,AG29)</f>
        <v>0.0</v>
      </c>
      <c r="AH30" s="200">
        <f t="shared" si="62" ref="AH30:AH38">IF(C30=0,0,AH29)</f>
        <v>0.0</v>
      </c>
      <c r="AI30" s="177">
        <f>AG30-AH30</f>
        <v>0.0</v>
      </c>
      <c r="AJ30" s="206">
        <v>0.0</v>
      </c>
      <c r="AK30" s="200">
        <f t="shared" si="50"/>
        <v>0.0</v>
      </c>
      <c r="AL30" s="216">
        <f t="shared" si="51"/>
        <v>0.0</v>
      </c>
      <c r="AM30" s="220">
        <v>0.0</v>
      </c>
      <c r="AN30" s="208">
        <f t="shared" si="52"/>
        <v>0.0</v>
      </c>
      <c r="AO30" s="221">
        <f t="array" ref="AO30">AC30+AF30+AI30+AN30+AL30</f>
        <v>0.0</v>
      </c>
      <c r="AP30" s="236">
        <f t="shared" si="53"/>
        <v>0.0</v>
      </c>
      <c r="AQ30" s="222"/>
      <c r="AR30" s="3"/>
      <c r="AS30" s="3"/>
      <c r="AX30" s="190">
        <f t="shared" si="26"/>
        <v>44514.0</v>
      </c>
      <c r="AZ30" s="25">
        <v>0.17</v>
      </c>
      <c r="BA30" s="26"/>
      <c r="BC30" s="212">
        <f t="shared" si="27"/>
        <v>5.0</v>
      </c>
      <c r="BD30" s="1" t="str">
        <f t="shared" si="54"/>
        <v>121899</v>
      </c>
      <c r="BE30" s="212">
        <f t="shared" si="55"/>
        <v>121904.0</v>
      </c>
      <c r="BF30" s="3">
        <f t="shared" si="56"/>
        <v>0.0</v>
      </c>
      <c r="BG30" s="3">
        <f t="shared" si="31"/>
        <v>0.0</v>
      </c>
      <c r="BH30" s="212">
        <f t="shared" si="32"/>
        <v>0.0</v>
      </c>
      <c r="BI30" s="3" t="str">
        <f t="shared" si="33"/>
        <v>00</v>
      </c>
    </row>
    <row r="31" spans="8:8" ht="18.75" customHeight="1">
      <c r="A31" s="4"/>
      <c r="B31" s="191">
        <f t="shared" si="57"/>
        <v>0.0</v>
      </c>
      <c r="C31" s="192">
        <f t="shared" si="40"/>
        <v>0.0</v>
      </c>
      <c r="D31" s="193"/>
      <c r="E31" s="194"/>
      <c r="F31" s="195">
        <f t="shared" si="41"/>
        <v>12.0</v>
      </c>
      <c r="G31" s="195">
        <f t="shared" si="42"/>
        <v>1899.0</v>
      </c>
      <c r="H31" s="195" t="str">
        <f t="shared" si="43"/>
        <v>121899</v>
      </c>
      <c r="I31" s="213">
        <f t="shared" si="58"/>
        <v>0.0</v>
      </c>
      <c r="J31" s="214">
        <f t="shared" si="14"/>
        <v>0.0</v>
      </c>
      <c r="K31" s="214">
        <f t="shared" si="15"/>
        <v>0.0</v>
      </c>
      <c r="L31" s="215">
        <v>0.0</v>
      </c>
      <c r="M31" s="215">
        <v>0.0</v>
      </c>
      <c r="N31" s="216">
        <f t="shared" si="44"/>
        <v>0.0</v>
      </c>
      <c r="O31" s="199">
        <f t="shared" si="59"/>
        <v>0.0</v>
      </c>
      <c r="P31" s="200">
        <f t="shared" si="45"/>
        <v>0.0</v>
      </c>
      <c r="Q31" s="217">
        <f t="shared" si="46"/>
        <v>0.0</v>
      </c>
      <c r="R31" s="218">
        <v>0.0</v>
      </c>
      <c r="S31" s="218">
        <v>0.0</v>
      </c>
      <c r="T31" s="216">
        <f t="shared" si="47"/>
        <v>0.0</v>
      </c>
      <c r="U31" s="213">
        <f t="array" ref="U31">I31-O31</f>
        <v>0.0</v>
      </c>
      <c r="V31" s="214">
        <f t="array" ref="V31">J31-P31</f>
        <v>0.0</v>
      </c>
      <c r="W31" s="214">
        <f t="array" ref="W31">K31-Q31</f>
        <v>0.0</v>
      </c>
      <c r="X31" s="215">
        <f t="array" ref="X31">L31-R31</f>
        <v>0.0</v>
      </c>
      <c r="Y31" s="215">
        <f t="array" ref="Y31">M31-S31</f>
        <v>0.0</v>
      </c>
      <c r="Z31" s="216">
        <f t="array" ref="Z31">SUM(U31:Y31)</f>
        <v>0.0</v>
      </c>
      <c r="AA31" s="203">
        <f t="shared" si="48"/>
        <v>0.0</v>
      </c>
      <c r="AB31" s="217">
        <f t="shared" si="49"/>
        <v>0.0</v>
      </c>
      <c r="AC31" s="216">
        <f t="array" ref="AC31">AA31-AB31</f>
        <v>0.0</v>
      </c>
      <c r="AD31" s="203">
        <f t="shared" si="20"/>
        <v>0.0</v>
      </c>
      <c r="AE31" s="200">
        <f t="shared" si="21"/>
        <v>0.0</v>
      </c>
      <c r="AF31" s="219">
        <f t="shared" si="60"/>
        <v>0.0</v>
      </c>
      <c r="AG31" s="205">
        <f t="shared" si="61"/>
        <v>0.0</v>
      </c>
      <c r="AH31" s="200">
        <f t="shared" si="62"/>
        <v>0.0</v>
      </c>
      <c r="AI31" s="177">
        <f>AG31-AH31</f>
        <v>0.0</v>
      </c>
      <c r="AJ31" s="206">
        <v>0.0</v>
      </c>
      <c r="AK31" s="200">
        <f t="shared" si="50"/>
        <v>0.0</v>
      </c>
      <c r="AL31" s="216">
        <f t="shared" si="51"/>
        <v>0.0</v>
      </c>
      <c r="AM31" s="220">
        <v>0.0</v>
      </c>
      <c r="AN31" s="208">
        <f t="shared" si="52"/>
        <v>0.0</v>
      </c>
      <c r="AO31" s="221">
        <f t="array" ref="AO31">AC31+AF31+AI31+AN31+AL31</f>
        <v>0.0</v>
      </c>
      <c r="AP31" s="236">
        <f t="shared" si="53"/>
        <v>0.0</v>
      </c>
      <c r="AQ31" s="222"/>
      <c r="AR31" s="3"/>
      <c r="AS31" s="3"/>
      <c r="AX31" s="190">
        <f t="shared" si="26"/>
        <v>44544.0</v>
      </c>
      <c r="AZ31" s="25">
        <v>0.18</v>
      </c>
      <c r="BC31" s="212">
        <f t="shared" si="27"/>
        <v>5.0</v>
      </c>
      <c r="BD31" s="1" t="str">
        <f t="shared" si="54"/>
        <v>121899</v>
      </c>
      <c r="BE31" s="212">
        <f t="shared" si="55"/>
        <v>121904.0</v>
      </c>
      <c r="BF31" s="3">
        <f t="shared" si="56"/>
        <v>0.0</v>
      </c>
      <c r="BG31" s="3">
        <f t="shared" si="31"/>
        <v>0.0</v>
      </c>
      <c r="BH31" s="212">
        <f t="shared" si="32"/>
        <v>0.0</v>
      </c>
      <c r="BI31" s="3" t="str">
        <f t="shared" si="33"/>
        <v>00</v>
      </c>
    </row>
    <row r="32" spans="8:8" ht="18.75" customHeight="1">
      <c r="A32" s="4"/>
      <c r="B32" s="191">
        <f t="shared" si="57"/>
        <v>0.0</v>
      </c>
      <c r="C32" s="192">
        <f t="shared" si="40"/>
        <v>0.0</v>
      </c>
      <c r="D32" s="193"/>
      <c r="E32" s="194"/>
      <c r="F32" s="195">
        <f t="shared" si="41"/>
        <v>12.0</v>
      </c>
      <c r="G32" s="195">
        <f t="shared" si="42"/>
        <v>1899.0</v>
      </c>
      <c r="H32" s="195" t="str">
        <f t="shared" si="43"/>
        <v>121899</v>
      </c>
      <c r="I32" s="213">
        <f>IF(C32=0,0,IF(F32=7,ROUND(I31*103%,-2),I31))</f>
        <v>0.0</v>
      </c>
      <c r="J32" s="214">
        <f t="shared" si="14"/>
        <v>0.0</v>
      </c>
      <c r="K32" s="214">
        <f t="shared" si="15"/>
        <v>0.0</v>
      </c>
      <c r="L32" s="215">
        <v>0.0</v>
      </c>
      <c r="M32" s="215">
        <v>0.0</v>
      </c>
      <c r="N32" s="216">
        <f t="shared" si="44"/>
        <v>0.0</v>
      </c>
      <c r="O32" s="199">
        <f t="shared" si="59"/>
        <v>0.0</v>
      </c>
      <c r="P32" s="200">
        <f t="shared" si="45"/>
        <v>0.0</v>
      </c>
      <c r="Q32" s="217">
        <f t="shared" si="46"/>
        <v>0.0</v>
      </c>
      <c r="R32" s="218">
        <v>0.0</v>
      </c>
      <c r="S32" s="218">
        <v>0.0</v>
      </c>
      <c r="T32" s="216">
        <f t="shared" si="47"/>
        <v>0.0</v>
      </c>
      <c r="U32" s="213">
        <f t="array" ref="U32">I32-O32</f>
        <v>0.0</v>
      </c>
      <c r="V32" s="214">
        <f t="array" ref="V32">J32-P32</f>
        <v>0.0</v>
      </c>
      <c r="W32" s="214">
        <f t="array" ref="W32">K32-Q32</f>
        <v>0.0</v>
      </c>
      <c r="X32" s="215">
        <f t="array" ref="X32">L32-R32</f>
        <v>0.0</v>
      </c>
      <c r="Y32" s="215">
        <f t="array" ref="Y32">M32-S32</f>
        <v>0.0</v>
      </c>
      <c r="Z32" s="216">
        <f t="array" ref="Z32">SUM(U32:Y32)</f>
        <v>0.0</v>
      </c>
      <c r="AA32" s="203">
        <f t="shared" si="48"/>
        <v>0.0</v>
      </c>
      <c r="AB32" s="217">
        <f t="shared" si="49"/>
        <v>0.0</v>
      </c>
      <c r="AC32" s="216">
        <f t="array" ref="AC32">AA32-AB32</f>
        <v>0.0</v>
      </c>
      <c r="AD32" s="203">
        <f t="shared" si="20"/>
        <v>0.0</v>
      </c>
      <c r="AE32" s="200">
        <f t="shared" si="21"/>
        <v>0.0</v>
      </c>
      <c r="AF32" s="219">
        <f t="shared" si="60"/>
        <v>0.0</v>
      </c>
      <c r="AG32" s="205">
        <f t="shared" si="61"/>
        <v>0.0</v>
      </c>
      <c r="AH32" s="200">
        <f t="shared" si="62"/>
        <v>0.0</v>
      </c>
      <c r="AI32" s="177">
        <f>AG32-AH32</f>
        <v>0.0</v>
      </c>
      <c r="AJ32" s="206">
        <v>0.0</v>
      </c>
      <c r="AK32" s="200">
        <f t="shared" si="50"/>
        <v>0.0</v>
      </c>
      <c r="AL32" s="216">
        <f t="shared" si="51"/>
        <v>0.0</v>
      </c>
      <c r="AM32" s="220">
        <v>0.0</v>
      </c>
      <c r="AN32" s="208">
        <f t="shared" si="52"/>
        <v>0.0</v>
      </c>
      <c r="AO32" s="221">
        <f t="array" ref="AO32">AC32+AF32+AI32+AN32+AL32</f>
        <v>0.0</v>
      </c>
      <c r="AP32" s="236">
        <f t="shared" si="53"/>
        <v>0.0</v>
      </c>
      <c r="AQ32" s="222"/>
      <c r="AR32" s="3"/>
      <c r="AS32" s="3"/>
      <c r="AX32" s="190">
        <f t="shared" si="26"/>
        <v>44574.0</v>
      </c>
      <c r="AZ32" s="25">
        <v>0.19</v>
      </c>
      <c r="BC32" s="212">
        <f t="shared" si="27"/>
        <v>5.0</v>
      </c>
      <c r="BD32" s="1" t="str">
        <f t="shared" si="54"/>
        <v>121899</v>
      </c>
      <c r="BE32" s="212">
        <f t="shared" si="55"/>
        <v>121904.0</v>
      </c>
      <c r="BF32" s="3">
        <f t="shared" si="56"/>
        <v>0.0</v>
      </c>
      <c r="BG32" s="3">
        <f t="shared" si="31"/>
        <v>0.0</v>
      </c>
      <c r="BH32" s="212">
        <f t="shared" si="32"/>
        <v>0.0</v>
      </c>
      <c r="BI32" s="3" t="str">
        <f t="shared" si="33"/>
        <v>00</v>
      </c>
    </row>
    <row r="33" spans="8:8" ht="18.75" customHeight="1">
      <c r="A33" s="4"/>
      <c r="B33" s="191">
        <f t="shared" si="57"/>
        <v>0.0</v>
      </c>
      <c r="C33" s="192">
        <f t="shared" si="40"/>
        <v>0.0</v>
      </c>
      <c r="D33" s="193"/>
      <c r="E33" s="194"/>
      <c r="F33" s="195">
        <f t="shared" si="41"/>
        <v>12.0</v>
      </c>
      <c r="G33" s="195">
        <f t="shared" si="42"/>
        <v>1899.0</v>
      </c>
      <c r="H33" s="195" t="str">
        <f t="shared" si="43"/>
        <v>121899</v>
      </c>
      <c r="I33" s="213">
        <f>IF(C33=0,0,IF(F33=7,ROUND(I32*103%,-2),I32))</f>
        <v>0.0</v>
      </c>
      <c r="J33" s="214">
        <f t="shared" si="14"/>
        <v>0.0</v>
      </c>
      <c r="K33" s="214">
        <f t="shared" si="15"/>
        <v>0.0</v>
      </c>
      <c r="L33" s="215">
        <v>0.0</v>
      </c>
      <c r="M33" s="215">
        <v>0.0</v>
      </c>
      <c r="N33" s="216">
        <f t="shared" si="44"/>
        <v>0.0</v>
      </c>
      <c r="O33" s="199">
        <f t="shared" si="59"/>
        <v>0.0</v>
      </c>
      <c r="P33" s="200">
        <f t="shared" si="45"/>
        <v>0.0</v>
      </c>
      <c r="Q33" s="217">
        <f t="shared" si="46"/>
        <v>0.0</v>
      </c>
      <c r="R33" s="218">
        <v>0.0</v>
      </c>
      <c r="S33" s="218">
        <v>0.0</v>
      </c>
      <c r="T33" s="216">
        <f t="shared" si="47"/>
        <v>0.0</v>
      </c>
      <c r="U33" s="213">
        <f t="array" ref="U33">I33-O33</f>
        <v>0.0</v>
      </c>
      <c r="V33" s="214">
        <f t="array" ref="V33">J33-P33</f>
        <v>0.0</v>
      </c>
      <c r="W33" s="214">
        <f t="array" ref="W33">K33-Q33</f>
        <v>0.0</v>
      </c>
      <c r="X33" s="215">
        <f t="array" ref="X33">L33-R33</f>
        <v>0.0</v>
      </c>
      <c r="Y33" s="215">
        <f t="array" ref="Y33">M33-S33</f>
        <v>0.0</v>
      </c>
      <c r="Z33" s="216">
        <f t="array" ref="Z33">SUM(U33:Y33)</f>
        <v>0.0</v>
      </c>
      <c r="AA33" s="203">
        <f t="shared" si="48"/>
        <v>0.0</v>
      </c>
      <c r="AB33" s="217">
        <f t="shared" si="49"/>
        <v>0.0</v>
      </c>
      <c r="AC33" s="216">
        <f t="array" ref="AC33">AA33-AB33</f>
        <v>0.0</v>
      </c>
      <c r="AD33" s="203">
        <f t="shared" si="20"/>
        <v>0.0</v>
      </c>
      <c r="AE33" s="200">
        <f t="shared" si="21"/>
        <v>0.0</v>
      </c>
      <c r="AF33" s="219">
        <f t="shared" si="60"/>
        <v>0.0</v>
      </c>
      <c r="AG33" s="205">
        <f t="shared" si="61"/>
        <v>0.0</v>
      </c>
      <c r="AH33" s="200">
        <f t="shared" si="62"/>
        <v>0.0</v>
      </c>
      <c r="AI33" s="177">
        <f>AG33-AH33</f>
        <v>0.0</v>
      </c>
      <c r="AJ33" s="206">
        <v>0.0</v>
      </c>
      <c r="AK33" s="200">
        <f t="shared" si="50"/>
        <v>0.0</v>
      </c>
      <c r="AL33" s="216">
        <f t="shared" si="51"/>
        <v>0.0</v>
      </c>
      <c r="AM33" s="220">
        <v>0.0</v>
      </c>
      <c r="AN33" s="208">
        <f t="shared" si="52"/>
        <v>0.0</v>
      </c>
      <c r="AO33" s="221">
        <f t="array" ref="AO33">AC33+AF33+AI33+AN33+AL33</f>
        <v>0.0</v>
      </c>
      <c r="AP33" s="236">
        <f t="shared" si="53"/>
        <v>0.0</v>
      </c>
      <c r="AQ33" s="222"/>
      <c r="AR33" s="3"/>
      <c r="AS33" s="3"/>
      <c r="AX33" s="190">
        <f t="shared" si="26"/>
        <v>44604.0</v>
      </c>
      <c r="AZ33" s="25">
        <v>0.2</v>
      </c>
      <c r="BC33" s="212">
        <f t="shared" si="27"/>
        <v>5.0</v>
      </c>
      <c r="BD33" s="1" t="str">
        <f t="shared" si="54"/>
        <v>121899</v>
      </c>
      <c r="BE33" s="212">
        <f t="shared" si="55"/>
        <v>121904.0</v>
      </c>
      <c r="BF33" s="3">
        <f t="shared" si="56"/>
        <v>0.0</v>
      </c>
      <c r="BG33" s="3">
        <f t="shared" si="31"/>
        <v>0.0</v>
      </c>
      <c r="BH33" s="212">
        <f t="shared" si="32"/>
        <v>0.0</v>
      </c>
      <c r="BI33" s="3" t="str">
        <f t="shared" si="33"/>
        <v>00</v>
      </c>
    </row>
    <row r="34" spans="8:8" ht="18.75" customHeight="1">
      <c r="A34" s="4"/>
      <c r="B34" s="191">
        <f t="shared" si="57"/>
        <v>0.0</v>
      </c>
      <c r="C34" s="192">
        <f t="shared" si="40"/>
        <v>0.0</v>
      </c>
      <c r="D34" s="193"/>
      <c r="E34" s="194"/>
      <c r="F34" s="195">
        <f t="shared" si="41"/>
        <v>12.0</v>
      </c>
      <c r="G34" s="195">
        <f t="shared" si="42"/>
        <v>1899.0</v>
      </c>
      <c r="H34" s="195" t="str">
        <f t="shared" si="43"/>
        <v>121899</v>
      </c>
      <c r="I34" s="213">
        <f t="shared" si="63" ref="I34:I38">IF(C34=0,0,IF(F34=7,ROUND(I33*103%,-2),I33))</f>
        <v>0.0</v>
      </c>
      <c r="J34" s="214">
        <f t="shared" si="14"/>
        <v>0.0</v>
      </c>
      <c r="K34" s="214">
        <f t="shared" si="15"/>
        <v>0.0</v>
      </c>
      <c r="L34" s="215">
        <v>0.0</v>
      </c>
      <c r="M34" s="215">
        <v>0.0</v>
      </c>
      <c r="N34" s="216">
        <f t="shared" si="44"/>
        <v>0.0</v>
      </c>
      <c r="O34" s="199">
        <f t="shared" si="59"/>
        <v>0.0</v>
      </c>
      <c r="P34" s="200">
        <f t="shared" si="45"/>
        <v>0.0</v>
      </c>
      <c r="Q34" s="217">
        <f t="shared" si="46"/>
        <v>0.0</v>
      </c>
      <c r="R34" s="218">
        <v>0.0</v>
      </c>
      <c r="S34" s="218">
        <v>0.0</v>
      </c>
      <c r="T34" s="216">
        <f t="shared" si="47"/>
        <v>0.0</v>
      </c>
      <c r="U34" s="213">
        <f t="array" ref="U34">I34-O34</f>
        <v>0.0</v>
      </c>
      <c r="V34" s="214">
        <f t="array" ref="V34">J34-P34</f>
        <v>0.0</v>
      </c>
      <c r="W34" s="214">
        <f t="array" ref="W34">K34-Q34</f>
        <v>0.0</v>
      </c>
      <c r="X34" s="215">
        <f t="array" ref="X34">L34-R34</f>
        <v>0.0</v>
      </c>
      <c r="Y34" s="215">
        <f t="array" ref="Y34">M34-S34</f>
        <v>0.0</v>
      </c>
      <c r="Z34" s="216">
        <f t="array" ref="Z34">SUM(U34:Y34)</f>
        <v>0.0</v>
      </c>
      <c r="AA34" s="203">
        <f t="shared" si="48"/>
        <v>0.0</v>
      </c>
      <c r="AB34" s="217">
        <f t="shared" si="49"/>
        <v>0.0</v>
      </c>
      <c r="AC34" s="216">
        <f t="array" ref="AC34">AA34-AB34</f>
        <v>0.0</v>
      </c>
      <c r="AD34" s="203">
        <f t="shared" si="20"/>
        <v>0.0</v>
      </c>
      <c r="AE34" s="200">
        <f t="shared" si="21"/>
        <v>0.0</v>
      </c>
      <c r="AF34" s="219">
        <f t="shared" si="60"/>
        <v>0.0</v>
      </c>
      <c r="AG34" s="205">
        <f t="shared" si="61"/>
        <v>0.0</v>
      </c>
      <c r="AH34" s="200">
        <f t="shared" si="62"/>
        <v>0.0</v>
      </c>
      <c r="AI34" s="177">
        <f>AG34-AH34</f>
        <v>0.0</v>
      </c>
      <c r="AJ34" s="206">
        <v>0.0</v>
      </c>
      <c r="AK34" s="200">
        <f t="shared" si="50"/>
        <v>0.0</v>
      </c>
      <c r="AL34" s="216">
        <f t="shared" si="51"/>
        <v>0.0</v>
      </c>
      <c r="AM34" s="220">
        <v>0.0</v>
      </c>
      <c r="AN34" s="208">
        <f t="shared" si="52"/>
        <v>0.0</v>
      </c>
      <c r="AO34" s="221">
        <f t="array" ref="AO34">AC34+AF34+AI34+AN34+AL34</f>
        <v>0.0</v>
      </c>
      <c r="AP34" s="236">
        <f t="shared" si="53"/>
        <v>0.0</v>
      </c>
      <c r="AQ34" s="222"/>
      <c r="AR34" s="3"/>
      <c r="AS34" s="3"/>
      <c r="AX34" s="190">
        <f t="shared" si="26"/>
        <v>44634.0</v>
      </c>
      <c r="AZ34" s="25">
        <v>0.21</v>
      </c>
      <c r="BC34" s="212">
        <f t="shared" si="27"/>
        <v>5.0</v>
      </c>
      <c r="BD34" s="1" t="str">
        <f t="shared" si="54"/>
        <v>121899</v>
      </c>
      <c r="BE34" s="212">
        <f t="shared" si="55"/>
        <v>121904.0</v>
      </c>
      <c r="BF34" s="3">
        <f t="shared" si="56"/>
        <v>0.0</v>
      </c>
      <c r="BG34" s="3">
        <f t="shared" si="31"/>
        <v>0.0</v>
      </c>
      <c r="BH34" s="212">
        <f t="shared" si="32"/>
        <v>0.0</v>
      </c>
      <c r="BI34" s="3" t="str">
        <f t="shared" si="33"/>
        <v>00</v>
      </c>
    </row>
    <row r="35" spans="8:8" ht="18.75" customHeight="1">
      <c r="A35" s="4"/>
      <c r="B35" s="191">
        <f t="shared" si="57"/>
        <v>0.0</v>
      </c>
      <c r="C35" s="192">
        <f t="shared" si="40"/>
        <v>0.0</v>
      </c>
      <c r="D35" s="193"/>
      <c r="E35" s="194"/>
      <c r="F35" s="195">
        <f t="shared" si="41"/>
        <v>12.0</v>
      </c>
      <c r="G35" s="195">
        <f t="shared" si="42"/>
        <v>1899.0</v>
      </c>
      <c r="H35" s="195" t="str">
        <f t="shared" si="43"/>
        <v>121899</v>
      </c>
      <c r="I35" s="213">
        <f t="shared" si="63"/>
        <v>0.0</v>
      </c>
      <c r="J35" s="214">
        <f t="shared" si="14"/>
        <v>0.0</v>
      </c>
      <c r="K35" s="214">
        <f t="shared" si="15"/>
        <v>0.0</v>
      </c>
      <c r="L35" s="215">
        <v>0.0</v>
      </c>
      <c r="M35" s="215">
        <v>0.0</v>
      </c>
      <c r="N35" s="216">
        <f t="shared" si="44"/>
        <v>0.0</v>
      </c>
      <c r="O35" s="199">
        <f t="shared" si="59"/>
        <v>0.0</v>
      </c>
      <c r="P35" s="200">
        <f t="shared" si="45"/>
        <v>0.0</v>
      </c>
      <c r="Q35" s="217">
        <f t="shared" si="46"/>
        <v>0.0</v>
      </c>
      <c r="R35" s="218">
        <v>0.0</v>
      </c>
      <c r="S35" s="218">
        <v>0.0</v>
      </c>
      <c r="T35" s="216">
        <f t="shared" si="47"/>
        <v>0.0</v>
      </c>
      <c r="U35" s="213">
        <f t="array" ref="U35">I35-O35</f>
        <v>0.0</v>
      </c>
      <c r="V35" s="214">
        <f t="array" ref="V35">J35-P35</f>
        <v>0.0</v>
      </c>
      <c r="W35" s="214">
        <f t="array" ref="W35">K35-Q35</f>
        <v>0.0</v>
      </c>
      <c r="X35" s="215">
        <f t="array" ref="X35">L35-R35</f>
        <v>0.0</v>
      </c>
      <c r="Y35" s="215">
        <f t="array" ref="Y35">M35-S35</f>
        <v>0.0</v>
      </c>
      <c r="Z35" s="216">
        <f t="array" ref="Z35">SUM(U35:Y35)</f>
        <v>0.0</v>
      </c>
      <c r="AA35" s="203">
        <f t="shared" si="48"/>
        <v>0.0</v>
      </c>
      <c r="AB35" s="217">
        <f t="shared" si="49"/>
        <v>0.0</v>
      </c>
      <c r="AC35" s="216">
        <f t="array" ref="AC35">AA35-AB35</f>
        <v>0.0</v>
      </c>
      <c r="AD35" s="203">
        <f t="shared" si="20"/>
        <v>0.0</v>
      </c>
      <c r="AE35" s="200">
        <f t="shared" si="21"/>
        <v>0.0</v>
      </c>
      <c r="AF35" s="219">
        <f t="shared" si="60"/>
        <v>0.0</v>
      </c>
      <c r="AG35" s="205">
        <f t="shared" si="61"/>
        <v>0.0</v>
      </c>
      <c r="AH35" s="200">
        <f t="shared" si="62"/>
        <v>0.0</v>
      </c>
      <c r="AI35" s="177">
        <f>AG35-AH35</f>
        <v>0.0</v>
      </c>
      <c r="AJ35" s="206">
        <v>0.0</v>
      </c>
      <c r="AK35" s="200">
        <f t="shared" si="50"/>
        <v>0.0</v>
      </c>
      <c r="AL35" s="216">
        <f t="shared" si="51"/>
        <v>0.0</v>
      </c>
      <c r="AM35" s="220">
        <v>0.0</v>
      </c>
      <c r="AN35" s="208">
        <f t="shared" si="52"/>
        <v>0.0</v>
      </c>
      <c r="AO35" s="221">
        <f t="array" ref="AO35">AC35+AF35+AI35+AN35+AL35</f>
        <v>0.0</v>
      </c>
      <c r="AP35" s="236">
        <f t="shared" si="53"/>
        <v>0.0</v>
      </c>
      <c r="AQ35" s="222"/>
      <c r="AR35" s="3"/>
      <c r="AS35" s="3"/>
      <c r="AX35" s="190">
        <f t="shared" si="26"/>
        <v>44664.0</v>
      </c>
      <c r="AZ35" s="25">
        <v>0.22</v>
      </c>
      <c r="BC35" s="212">
        <f t="shared" si="27"/>
        <v>5.0</v>
      </c>
      <c r="BD35" s="1" t="str">
        <f t="shared" si="54"/>
        <v>121899</v>
      </c>
      <c r="BE35" s="212">
        <f t="shared" si="55"/>
        <v>121904.0</v>
      </c>
      <c r="BF35" s="3">
        <f t="shared" si="56"/>
        <v>0.0</v>
      </c>
      <c r="BG35" s="3">
        <f t="shared" si="31"/>
        <v>0.0</v>
      </c>
      <c r="BH35" s="212">
        <f t="shared" si="32"/>
        <v>0.0</v>
      </c>
      <c r="BI35" s="3" t="str">
        <f t="shared" si="33"/>
        <v>00</v>
      </c>
    </row>
    <row r="36" spans="8:8" ht="18.75" customHeight="1">
      <c r="A36" s="4"/>
      <c r="B36" s="191">
        <f t="shared" si="57"/>
        <v>0.0</v>
      </c>
      <c r="C36" s="192">
        <f t="shared" si="40"/>
        <v>0.0</v>
      </c>
      <c r="D36" s="193"/>
      <c r="E36" s="194"/>
      <c r="F36" s="195">
        <f t="shared" si="41"/>
        <v>12.0</v>
      </c>
      <c r="G36" s="195">
        <f t="shared" si="42"/>
        <v>1899.0</v>
      </c>
      <c r="H36" s="195" t="str">
        <f t="shared" si="43"/>
        <v>121899</v>
      </c>
      <c r="I36" s="213">
        <f t="shared" si="63"/>
        <v>0.0</v>
      </c>
      <c r="J36" s="214">
        <f t="shared" si="14"/>
        <v>0.0</v>
      </c>
      <c r="K36" s="214">
        <f t="shared" si="15"/>
        <v>0.0</v>
      </c>
      <c r="L36" s="215">
        <v>0.0</v>
      </c>
      <c r="M36" s="215">
        <v>0.0</v>
      </c>
      <c r="N36" s="216">
        <f t="shared" si="44"/>
        <v>0.0</v>
      </c>
      <c r="O36" s="199">
        <f t="shared" si="59"/>
        <v>0.0</v>
      </c>
      <c r="P36" s="200">
        <f t="shared" si="45"/>
        <v>0.0</v>
      </c>
      <c r="Q36" s="217">
        <f t="shared" si="46"/>
        <v>0.0</v>
      </c>
      <c r="R36" s="218">
        <v>0.0</v>
      </c>
      <c r="S36" s="218">
        <v>0.0</v>
      </c>
      <c r="T36" s="216">
        <f t="shared" si="47"/>
        <v>0.0</v>
      </c>
      <c r="U36" s="213">
        <f t="array" ref="U36">I36-O36</f>
        <v>0.0</v>
      </c>
      <c r="V36" s="214">
        <f t="array" ref="V36">J36-P36</f>
        <v>0.0</v>
      </c>
      <c r="W36" s="214">
        <f t="array" ref="W36">K36-Q36</f>
        <v>0.0</v>
      </c>
      <c r="X36" s="215">
        <f t="array" ref="X36">L36-R36</f>
        <v>0.0</v>
      </c>
      <c r="Y36" s="215">
        <f t="array" ref="Y36">M36-S36</f>
        <v>0.0</v>
      </c>
      <c r="Z36" s="216">
        <f t="array" ref="Z36">SUM(U36:Y36)</f>
        <v>0.0</v>
      </c>
      <c r="AA36" s="203">
        <f t="shared" si="48"/>
        <v>0.0</v>
      </c>
      <c r="AB36" s="217">
        <f t="shared" si="49"/>
        <v>0.0</v>
      </c>
      <c r="AC36" s="216">
        <f t="array" ref="AC36">AA36-AB36</f>
        <v>0.0</v>
      </c>
      <c r="AD36" s="203">
        <f t="shared" si="20"/>
        <v>0.0</v>
      </c>
      <c r="AE36" s="200">
        <f t="shared" si="21"/>
        <v>0.0</v>
      </c>
      <c r="AF36" s="219">
        <f t="shared" si="60"/>
        <v>0.0</v>
      </c>
      <c r="AG36" s="205">
        <f t="shared" si="61"/>
        <v>0.0</v>
      </c>
      <c r="AH36" s="200">
        <f t="shared" si="62"/>
        <v>0.0</v>
      </c>
      <c r="AI36" s="177">
        <f>AG36-AH36</f>
        <v>0.0</v>
      </c>
      <c r="AJ36" s="206">
        <v>0.0</v>
      </c>
      <c r="AK36" s="200">
        <f t="shared" si="50"/>
        <v>0.0</v>
      </c>
      <c r="AL36" s="216">
        <f t="shared" si="51"/>
        <v>0.0</v>
      </c>
      <c r="AM36" s="220">
        <v>0.0</v>
      </c>
      <c r="AN36" s="208">
        <f t="shared" si="52"/>
        <v>0.0</v>
      </c>
      <c r="AO36" s="221">
        <f t="array" ref="AO36">AC36+AF36+AI36+AN36+AL36</f>
        <v>0.0</v>
      </c>
      <c r="AP36" s="236">
        <f t="shared" si="53"/>
        <v>0.0</v>
      </c>
      <c r="AQ36" s="222"/>
      <c r="AR36" s="3"/>
      <c r="AS36" s="3"/>
      <c r="AX36" s="190">
        <f t="shared" si="26"/>
        <v>44694.0</v>
      </c>
      <c r="AZ36" s="25">
        <v>0.23</v>
      </c>
      <c r="BC36" s="212">
        <f t="shared" si="27"/>
        <v>5.0</v>
      </c>
      <c r="BD36" s="1" t="str">
        <f t="shared" si="54"/>
        <v>121899</v>
      </c>
      <c r="BE36" s="212">
        <f t="shared" si="55"/>
        <v>121904.0</v>
      </c>
      <c r="BF36" s="3">
        <f t="shared" si="56"/>
        <v>0.0</v>
      </c>
      <c r="BG36" s="3">
        <f>IF(BD36="32020","M",IF(BD36="92020","S",IF(BD36="102020","O",0)))</f>
        <v>0.0</v>
      </c>
      <c r="BH36" s="212">
        <f t="shared" si="32"/>
        <v>0.0</v>
      </c>
      <c r="BI36" s="3" t="str">
        <f t="shared" si="33"/>
        <v>00</v>
      </c>
    </row>
    <row r="37" spans="8:8" ht="18.0" customHeight="1">
      <c r="A37" s="4"/>
      <c r="B37" s="191">
        <f t="shared" si="57"/>
        <v>0.0</v>
      </c>
      <c r="C37" s="192">
        <f t="shared" si="40"/>
        <v>0.0</v>
      </c>
      <c r="D37" s="193"/>
      <c r="E37" s="194"/>
      <c r="F37" s="195">
        <f t="shared" si="41"/>
        <v>12.0</v>
      </c>
      <c r="G37" s="195">
        <f t="shared" si="42"/>
        <v>1899.0</v>
      </c>
      <c r="H37" s="195" t="str">
        <f t="shared" si="43"/>
        <v>121899</v>
      </c>
      <c r="I37" s="213">
        <f t="shared" si="63"/>
        <v>0.0</v>
      </c>
      <c r="J37" s="214">
        <f t="shared" si="14"/>
        <v>0.0</v>
      </c>
      <c r="K37" s="214">
        <f t="shared" si="15"/>
        <v>0.0</v>
      </c>
      <c r="L37" s="215">
        <v>0.0</v>
      </c>
      <c r="M37" s="215">
        <v>0.0</v>
      </c>
      <c r="N37" s="216">
        <f t="shared" si="44"/>
        <v>0.0</v>
      </c>
      <c r="O37" s="199">
        <f t="shared" si="59"/>
        <v>0.0</v>
      </c>
      <c r="P37" s="200">
        <f t="shared" si="45"/>
        <v>0.0</v>
      </c>
      <c r="Q37" s="217">
        <f t="shared" si="46"/>
        <v>0.0</v>
      </c>
      <c r="R37" s="218">
        <v>0.0</v>
      </c>
      <c r="S37" s="218">
        <v>0.0</v>
      </c>
      <c r="T37" s="216">
        <f t="shared" si="47"/>
        <v>0.0</v>
      </c>
      <c r="U37" s="213">
        <f t="array" ref="U37">I37-O37</f>
        <v>0.0</v>
      </c>
      <c r="V37" s="214">
        <f t="array" ref="V37">J37-P37</f>
        <v>0.0</v>
      </c>
      <c r="W37" s="214">
        <f t="array" ref="W37">K37-Q37</f>
        <v>0.0</v>
      </c>
      <c r="X37" s="215">
        <f t="array" ref="X37">L37-R37</f>
        <v>0.0</v>
      </c>
      <c r="Y37" s="215">
        <f t="array" ref="Y37">M37-S37</f>
        <v>0.0</v>
      </c>
      <c r="Z37" s="216">
        <f t="array" ref="Z37">SUM(U37:Y37)</f>
        <v>0.0</v>
      </c>
      <c r="AA37" s="203">
        <f t="shared" si="48"/>
        <v>0.0</v>
      </c>
      <c r="AB37" s="217">
        <f t="shared" si="49"/>
        <v>0.0</v>
      </c>
      <c r="AC37" s="216">
        <f t="array" ref="AC37">AA37-AB37</f>
        <v>0.0</v>
      </c>
      <c r="AD37" s="203">
        <f t="shared" si="20"/>
        <v>0.0</v>
      </c>
      <c r="AE37" s="200">
        <f t="shared" si="21"/>
        <v>0.0</v>
      </c>
      <c r="AF37" s="219">
        <f t="shared" si="60"/>
        <v>0.0</v>
      </c>
      <c r="AG37" s="205">
        <f t="shared" si="61"/>
        <v>0.0</v>
      </c>
      <c r="AH37" s="200">
        <f t="shared" si="62"/>
        <v>0.0</v>
      </c>
      <c r="AI37" s="177">
        <f>AG37-AH37</f>
        <v>0.0</v>
      </c>
      <c r="AJ37" s="206">
        <v>0.0</v>
      </c>
      <c r="AK37" s="200">
        <f t="shared" si="50"/>
        <v>0.0</v>
      </c>
      <c r="AL37" s="216">
        <f t="shared" si="51"/>
        <v>0.0</v>
      </c>
      <c r="AM37" s="220">
        <v>0.0</v>
      </c>
      <c r="AN37" s="208">
        <f t="shared" si="52"/>
        <v>0.0</v>
      </c>
      <c r="AO37" s="221">
        <f t="array" ref="AO37">AC37+AF37+AI37+AN37+AL37</f>
        <v>0.0</v>
      </c>
      <c r="AP37" s="236">
        <f t="shared" si="53"/>
        <v>0.0</v>
      </c>
      <c r="AQ37" s="222"/>
      <c r="AR37" s="3"/>
      <c r="AS37" s="3"/>
      <c r="AX37" s="190">
        <f t="shared" si="26"/>
        <v>44724.0</v>
      </c>
      <c r="AZ37" s="25">
        <v>0.24</v>
      </c>
      <c r="BC37" s="212">
        <f t="shared" si="27"/>
        <v>5.0</v>
      </c>
      <c r="BD37" s="1" t="str">
        <f t="shared" si="54"/>
        <v>121899</v>
      </c>
      <c r="BE37" s="212">
        <f t="shared" si="55"/>
        <v>121904.0</v>
      </c>
      <c r="BF37" s="3">
        <f t="shared" si="56"/>
        <v>0.0</v>
      </c>
      <c r="BG37" s="3">
        <f t="shared" si="31"/>
        <v>0.0</v>
      </c>
      <c r="BH37" s="212">
        <f t="shared" si="32"/>
        <v>0.0</v>
      </c>
      <c r="BI37" s="3" t="str">
        <f t="shared" si="33"/>
        <v>00</v>
      </c>
    </row>
    <row r="38" spans="8:8" ht="18.75" customHeight="1">
      <c r="A38" s="4"/>
      <c r="B38" s="191">
        <f t="shared" si="57"/>
        <v>0.0</v>
      </c>
      <c r="C38" s="192">
        <f t="shared" si="40"/>
        <v>0.0</v>
      </c>
      <c r="D38" s="193"/>
      <c r="E38" s="194"/>
      <c r="F38" s="195">
        <f t="shared" si="41"/>
        <v>12.0</v>
      </c>
      <c r="G38" s="195">
        <f t="shared" si="42"/>
        <v>1899.0</v>
      </c>
      <c r="H38" s="195" t="str">
        <f t="shared" si="43"/>
        <v>121899</v>
      </c>
      <c r="I38" s="213">
        <f t="shared" si="63"/>
        <v>0.0</v>
      </c>
      <c r="J38" s="214">
        <f t="shared" si="14"/>
        <v>0.0</v>
      </c>
      <c r="K38" s="214">
        <f t="shared" si="15"/>
        <v>0.0</v>
      </c>
      <c r="L38" s="215">
        <v>0.0</v>
      </c>
      <c r="M38" s="215">
        <v>0.0</v>
      </c>
      <c r="N38" s="216">
        <f t="shared" si="44"/>
        <v>0.0</v>
      </c>
      <c r="O38" s="199">
        <f>IF(C38=0,0,O37)</f>
        <v>0.0</v>
      </c>
      <c r="P38" s="200">
        <f t="shared" si="45"/>
        <v>0.0</v>
      </c>
      <c r="Q38" s="217">
        <f t="shared" si="46"/>
        <v>0.0</v>
      </c>
      <c r="R38" s="218">
        <v>0.0</v>
      </c>
      <c r="S38" s="218">
        <v>0.0</v>
      </c>
      <c r="T38" s="216">
        <f t="shared" si="47"/>
        <v>0.0</v>
      </c>
      <c r="U38" s="213">
        <f t="array" ref="U38">I38-O38</f>
        <v>0.0</v>
      </c>
      <c r="V38" s="214">
        <f t="array" ref="V38">J38-P38</f>
        <v>0.0</v>
      </c>
      <c r="W38" s="214">
        <f t="array" ref="W38">K38-Q38</f>
        <v>0.0</v>
      </c>
      <c r="X38" s="215">
        <f t="array" ref="X38">L38-R38</f>
        <v>0.0</v>
      </c>
      <c r="Y38" s="215">
        <f t="array" ref="Y38">M38-S38</f>
        <v>0.0</v>
      </c>
      <c r="Z38" s="216">
        <f t="array" ref="Z38">SUM(U38:Y38)</f>
        <v>0.0</v>
      </c>
      <c r="AA38" s="203">
        <f t="shared" si="48"/>
        <v>0.0</v>
      </c>
      <c r="AB38" s="217">
        <f t="shared" si="49"/>
        <v>0.0</v>
      </c>
      <c r="AC38" s="216">
        <f t="array" ref="AC38">AA38-AB38</f>
        <v>0.0</v>
      </c>
      <c r="AD38" s="203">
        <f t="shared" si="20"/>
        <v>0.0</v>
      </c>
      <c r="AE38" s="200">
        <f>IF(BI38="MSS",ROUND(O38/31*5,0),IF(BI38="MS",ROUND(O38/31*3,0),IF(BI38="MM",ROUND(O38/31*2,0),IF(BI38="MF",ROUND(O38/31*1,0),IF(BI38="SSS",ROUND(T38/31*2,0),IF(BI38="SS",ROUND(T38/31,0),IF(BI38="SM",ROUND(T38/31,0),IF(BI38="SF",ROUND(T38/31*0,0),IF(BI38="OSS",ROUND(T38/31*2,0),IF(BI38="OS",ROUND(T38/31,0),IF(BI38="OM",ROUND(T38/31,0),IF(BI38="OF",ROUND(T38/31*0,0),0))))))))))))</f>
        <v>0.0</v>
      </c>
      <c r="AF38" s="219">
        <f t="shared" si="60"/>
        <v>0.0</v>
      </c>
      <c r="AG38" s="205">
        <f t="shared" si="61"/>
        <v>0.0</v>
      </c>
      <c r="AH38" s="200">
        <f t="shared" si="62"/>
        <v>0.0</v>
      </c>
      <c r="AI38" s="177">
        <f>AG38-AH38</f>
        <v>0.0</v>
      </c>
      <c r="AJ38" s="206">
        <v>0.0</v>
      </c>
      <c r="AK38" s="200">
        <f t="shared" si="50"/>
        <v>0.0</v>
      </c>
      <c r="AL38" s="216">
        <f t="shared" si="51"/>
        <v>0.0</v>
      </c>
      <c r="AM38" s="220">
        <v>0.0</v>
      </c>
      <c r="AN38" s="208">
        <f t="shared" si="52"/>
        <v>0.0</v>
      </c>
      <c r="AO38" s="221">
        <f t="array" ref="AO38">AC38+AF38+AI38+AN38+AL38</f>
        <v>0.0</v>
      </c>
      <c r="AP38" s="236">
        <f t="shared" si="53"/>
        <v>0.0</v>
      </c>
      <c r="AQ38" s="222"/>
      <c r="AR38" s="3"/>
      <c r="AS38" s="3"/>
      <c r="AX38" s="190">
        <f t="shared" si="26"/>
        <v>44754.0</v>
      </c>
      <c r="AZ38" s="25">
        <v>0.25</v>
      </c>
      <c r="BC38" s="212">
        <f t="shared" si="27"/>
        <v>5.0</v>
      </c>
      <c r="BD38" s="1" t="str">
        <f t="shared" si="54"/>
        <v>121899</v>
      </c>
      <c r="BE38" s="212">
        <f t="shared" si="55"/>
        <v>121904.0</v>
      </c>
      <c r="BF38" s="3">
        <f t="shared" si="56"/>
        <v>0.0</v>
      </c>
      <c r="BG38" s="3">
        <f t="shared" si="31"/>
        <v>0.0</v>
      </c>
      <c r="BH38" s="212">
        <f t="shared" si="32"/>
        <v>0.0</v>
      </c>
      <c r="BI38" s="3" t="str">
        <f t="shared" si="33"/>
        <v>00</v>
      </c>
    </row>
    <row r="39" spans="8:8" ht="18.75" customHeight="1">
      <c r="A39" s="4"/>
      <c r="B39" s="251">
        <f>IF(C39=0,0,B38+1)</f>
        <v>0.0</v>
      </c>
      <c r="C39" s="252">
        <f>IF(H38=$AO$8,0,IF(C38=0,0,AX39))</f>
        <v>0.0</v>
      </c>
      <c r="D39" s="253"/>
      <c r="E39" s="254"/>
      <c r="F39" s="255">
        <f t="shared" si="41"/>
        <v>12.0</v>
      </c>
      <c r="G39" s="255">
        <f t="shared" si="42"/>
        <v>1899.0</v>
      </c>
      <c r="H39" s="255" t="str">
        <f t="shared" si="43"/>
        <v>121899</v>
      </c>
      <c r="I39" s="256">
        <f>IF(C39=0,0,IF(F39=7,ROUND(I38*103%,-2),I38))</f>
        <v>0.0</v>
      </c>
      <c r="J39" s="257">
        <f t="shared" si="14"/>
        <v>0.0</v>
      </c>
      <c r="K39" s="257">
        <f t="shared" si="15"/>
        <v>0.0</v>
      </c>
      <c r="L39" s="258">
        <v>0.0</v>
      </c>
      <c r="M39" s="258">
        <v>0.0</v>
      </c>
      <c r="N39" s="259">
        <f t="shared" si="44"/>
        <v>0.0</v>
      </c>
      <c r="O39" s="260">
        <f>IF(C39=0,0,O38)</f>
        <v>0.0</v>
      </c>
      <c r="P39" s="261">
        <f t="shared" si="45"/>
        <v>0.0</v>
      </c>
      <c r="Q39" s="261">
        <f t="shared" si="46"/>
        <v>0.0</v>
      </c>
      <c r="R39" s="262">
        <v>0.0</v>
      </c>
      <c r="S39" s="262">
        <v>0.0</v>
      </c>
      <c r="T39" s="259">
        <f t="shared" si="47"/>
        <v>0.0</v>
      </c>
      <c r="U39" s="256">
        <f t="array" ref="U39">I39-O39</f>
        <v>0.0</v>
      </c>
      <c r="V39" s="257">
        <f t="array" ref="V39">J39-P39</f>
        <v>0.0</v>
      </c>
      <c r="W39" s="257">
        <f t="array" ref="W39">K39-Q39</f>
        <v>0.0</v>
      </c>
      <c r="X39" s="258">
        <f t="array" ref="X39">L39-R39</f>
        <v>0.0</v>
      </c>
      <c r="Y39" s="258">
        <f t="array" ref="Y39">M39-S39</f>
        <v>0.0</v>
      </c>
      <c r="Z39" s="259">
        <f t="array" ref="Z39">SUM(U39:Y39)</f>
        <v>0.0</v>
      </c>
      <c r="AA39" s="263">
        <f t="shared" si="48"/>
        <v>0.0</v>
      </c>
      <c r="AB39" s="261">
        <f t="shared" si="49"/>
        <v>0.0</v>
      </c>
      <c r="AC39" s="259">
        <f t="array" ref="AC39">AA39-AB39</f>
        <v>0.0</v>
      </c>
      <c r="AD39" s="263">
        <f t="shared" si="20"/>
        <v>0.0</v>
      </c>
      <c r="AE39" s="264">
        <f t="shared" si="21"/>
        <v>0.0</v>
      </c>
      <c r="AF39" s="265">
        <f t="shared" si="60"/>
        <v>0.0</v>
      </c>
      <c r="AG39" s="266">
        <f>IF(C39=0,0,AG38)</f>
        <v>0.0</v>
      </c>
      <c r="AH39" s="264">
        <f>IF(C39=0,0,AH38)</f>
        <v>0.0</v>
      </c>
      <c r="AI39" s="177">
        <f>AG39-AH39</f>
        <v>0.0</v>
      </c>
      <c r="AJ39" s="267">
        <v>0.0</v>
      </c>
      <c r="AK39" s="264">
        <f t="shared" si="50"/>
        <v>0.0</v>
      </c>
      <c r="AL39" s="259">
        <f t="shared" si="51"/>
        <v>0.0</v>
      </c>
      <c r="AM39" s="268">
        <v>0.0</v>
      </c>
      <c r="AN39" s="269">
        <f t="shared" si="52"/>
        <v>0.0</v>
      </c>
      <c r="AO39" s="270">
        <f t="array" ref="AO39">AC39+AF39+AI39+AN39+AL39</f>
        <v>0.0</v>
      </c>
      <c r="AP39" s="271">
        <f>Z39-AO39-AM34</f>
        <v>0.0</v>
      </c>
      <c r="AQ39" s="222"/>
      <c r="AR39" s="3"/>
      <c r="AS39" s="3"/>
      <c r="AX39" s="190">
        <f t="shared" si="26"/>
        <v>44784.0</v>
      </c>
      <c r="AZ39" s="25">
        <v>0.26</v>
      </c>
      <c r="BC39" s="212">
        <f t="shared" si="27"/>
        <v>5.0</v>
      </c>
      <c r="BD39" s="1" t="str">
        <f t="shared" si="54"/>
        <v>121899</v>
      </c>
      <c r="BE39" s="212">
        <f t="shared" si="55"/>
        <v>121904.0</v>
      </c>
      <c r="BF39" s="3">
        <f t="shared" si="56"/>
        <v>0.0</v>
      </c>
      <c r="BG39" s="3">
        <f t="shared" si="31"/>
        <v>0.0</v>
      </c>
      <c r="BH39" s="212">
        <f t="shared" si="32"/>
        <v>0.0</v>
      </c>
      <c r="BI39" s="3" t="str">
        <f t="shared" si="33"/>
        <v>00</v>
      </c>
    </row>
    <row r="40" spans="8:8" ht="46.5" customHeight="1">
      <c r="A40" s="4"/>
      <c r="B40" s="272" t="s">
        <v>5</v>
      </c>
      <c r="C40" s="273"/>
      <c r="D40" s="273"/>
      <c r="E40" s="274"/>
      <c r="F40" s="275"/>
      <c r="G40" s="275"/>
      <c r="H40" s="275"/>
      <c r="I40" s="276">
        <f t="array" ref="I40">SUM(ROUND(I16:I39,0))</f>
        <v>230203.0</v>
      </c>
      <c r="J40" s="277">
        <f t="array" ref="J40">SUM(ROUND(J16:J39,0))</f>
        <v>36583.0</v>
      </c>
      <c r="K40" s="277">
        <f t="array" ref="K40">SUM(ROUND(K16:K39,0))</f>
        <v>17215.0</v>
      </c>
      <c r="L40" s="278">
        <f t="array" ref="L40">SUM(ROUND(L16:L39,0))</f>
        <v>0.0</v>
      </c>
      <c r="M40" s="278">
        <f t="array" ref="M40">SUM(ROUND(M16:M39,0))</f>
        <v>0.0</v>
      </c>
      <c r="N40" s="279">
        <f t="array" ref="N40">SUM(ROUND(N16:N39,0))</f>
        <v>284001.0</v>
      </c>
      <c r="O40" s="276">
        <f t="array" ref="O40">SUM(ROUND(O12:O39,0))</f>
        <v>165900.0</v>
      </c>
      <c r="P40" s="277">
        <f t="array" ref="P40">SUM(ROUND(P12:P39,0))</f>
        <v>0.0</v>
      </c>
      <c r="Q40" s="277">
        <f t="array" ref="Q40">SUM(ROUND(Q12:Q39,0))</f>
        <v>0.0</v>
      </c>
      <c r="R40" s="278">
        <f t="array" ref="R40">SUM(ROUND(R12:R39,0))</f>
        <v>0.0</v>
      </c>
      <c r="S40" s="278">
        <f t="array" ref="S40">SUM(ROUND(S12:S39,0))</f>
        <v>0.0</v>
      </c>
      <c r="T40" s="279">
        <f t="array" ref="T40">SUM(ROUND(T12:T39,0))</f>
        <v>165900.0</v>
      </c>
      <c r="U40" s="276">
        <f t="array" ref="U40">SUM(ROUND(U12:U39,0))</f>
        <v>64303.0</v>
      </c>
      <c r="V40" s="277">
        <f t="array" ref="V40">SUM(ROUND(V12:V39,0))</f>
        <v>36583.0</v>
      </c>
      <c r="W40" s="277">
        <f t="array" ref="W40">SUM(ROUND(W12:W39,0))</f>
        <v>17215.0</v>
      </c>
      <c r="X40" s="278">
        <f t="array" ref="X40">SUM(ROUND(X12:X39,0))</f>
        <v>0.0</v>
      </c>
      <c r="Y40" s="278">
        <f t="array" ref="Y40">SUM(ROUND(Y12:Y39,0))</f>
        <v>0.0</v>
      </c>
      <c r="Z40" s="280">
        <f t="array" ref="Z40">SUM(ROUND(Z12:Z39,0))</f>
        <v>118101.0</v>
      </c>
      <c r="AA40" s="276">
        <f t="array" ref="AA40">SUM(ROUND(AA12:AA39,0))</f>
        <v>26681.0</v>
      </c>
      <c r="AB40" s="277">
        <f t="array" ref="AB40">SUM(ROUND(AB12:AB39,0))</f>
        <v>16590.0</v>
      </c>
      <c r="AC40" s="279">
        <f t="array" ref="AC40">SUM(ROUND(AC12:AC39,0))</f>
        <v>10091.0</v>
      </c>
      <c r="AD40" s="276">
        <f t="array" ref="AD40">SUM(ROUND(AD12:AD39,0))</f>
        <v>4694.0</v>
      </c>
      <c r="AE40" s="277">
        <f t="array" ref="AE40">SUM(ROUND(AE12:AE39,0))</f>
        <v>3058.0</v>
      </c>
      <c r="AF40" s="279">
        <f t="array" ref="AF40">SUM(ROUND(AF12:AF39,0))</f>
        <v>1636.0</v>
      </c>
      <c r="AG40" s="276">
        <f t="array" ref="AG40">SUM(ROUND(AG12:AG39,0))</f>
        <v>21000.0</v>
      </c>
      <c r="AH40" s="277">
        <f t="array" ref="AH40">SUM(ROUND(AH12:AH39,0))</f>
        <v>15400.0</v>
      </c>
      <c r="AI40" s="279">
        <f t="array" ref="AI40">SUM(ROUND(AI12:AI39,0))</f>
        <v>5600.0</v>
      </c>
      <c r="AJ40" s="276">
        <f t="array" ref="AJ40">SUM(ROUND(AJ12:AJ39,0))</f>
        <v>0.0</v>
      </c>
      <c r="AK40" s="277">
        <f t="array" ref="AK40">SUM(ROUND(AK12:AK39,0))</f>
        <v>0.0</v>
      </c>
      <c r="AL40" s="279">
        <f t="array" ref="AL40">SUM(ROUND(AL12:AL39,0))</f>
        <v>0.0</v>
      </c>
      <c r="AM40" s="279">
        <f t="array" ref="AM40">SUM(ROUND(AM12:AM39,0))</f>
        <v>0.0</v>
      </c>
      <c r="AN40" s="281">
        <f t="array" ref="AN40">SUM(ROUND(AN12:AN39,0))</f>
        <v>0.0</v>
      </c>
      <c r="AO40" s="281">
        <f t="array" ref="AO40">SUM(ROUND(AO12:AO39,0))</f>
        <v>17327.0</v>
      </c>
      <c r="AP40" s="282">
        <f t="array" ref="AP40">Z40-AO40</f>
        <v>100774.0</v>
      </c>
      <c r="AQ40" s="283"/>
      <c r="AZ40" s="25">
        <v>0.27</v>
      </c>
    </row>
    <row r="41" spans="8:8" ht="18.75" customHeight="1">
      <c r="A41" s="4"/>
      <c r="B41" s="284" t="s">
        <v>13</v>
      </c>
      <c r="C41" s="285"/>
      <c r="D41" s="285"/>
      <c r="E41" s="285"/>
      <c r="F41" s="285"/>
      <c r="G41" s="285"/>
      <c r="H41" s="285"/>
      <c r="I41" s="285"/>
      <c r="J41" s="285"/>
      <c r="K41" s="285"/>
      <c r="L41" s="285"/>
      <c r="M41" s="285"/>
      <c r="N41" s="285"/>
      <c r="O41" s="285"/>
      <c r="P41" s="285"/>
      <c r="Q41" s="285"/>
      <c r="R41" s="285"/>
      <c r="S41" s="285"/>
      <c r="T41" s="285"/>
      <c r="U41" s="285"/>
      <c r="V41" s="285"/>
      <c r="W41" s="286"/>
      <c r="X41" s="287"/>
      <c r="Y41" s="287"/>
      <c r="Z41" s="288" t="s">
        <v>31</v>
      </c>
      <c r="AA41" s="289"/>
      <c r="AB41" s="289"/>
      <c r="AC41" s="289"/>
      <c r="AD41" s="289"/>
      <c r="AE41" s="289"/>
      <c r="AF41" s="289"/>
      <c r="AG41" s="289"/>
      <c r="AH41" s="289"/>
      <c r="AI41" s="289"/>
      <c r="AJ41" s="289"/>
      <c r="AK41" s="289"/>
      <c r="AL41" s="289"/>
      <c r="AM41" s="289"/>
      <c r="AN41" s="289"/>
      <c r="AO41" s="289"/>
      <c r="AP41" s="290"/>
      <c r="AQ41" s="283"/>
      <c r="AZ41" s="25">
        <v>0.28</v>
      </c>
    </row>
    <row r="42" spans="8:8" ht="18.75" customHeight="1">
      <c r="A42" s="4"/>
      <c r="B42" s="291" t="s">
        <v>6</v>
      </c>
      <c r="C42" s="292" t="s">
        <v>17</v>
      </c>
      <c r="D42" s="293"/>
      <c r="E42" s="294"/>
      <c r="F42" s="295"/>
      <c r="G42" s="295"/>
      <c r="H42" s="295"/>
      <c r="I42" s="296" t="s">
        <v>10</v>
      </c>
      <c r="J42" s="296"/>
      <c r="K42" s="296"/>
      <c r="L42" s="296"/>
      <c r="M42" s="296"/>
      <c r="N42" s="296"/>
      <c r="O42" s="296"/>
      <c r="P42" s="297">
        <f>U40</f>
        <v>64303.0</v>
      </c>
      <c r="Q42" s="298"/>
      <c r="R42" s="298"/>
      <c r="S42" s="298"/>
      <c r="T42" s="298"/>
      <c r="U42" s="298"/>
      <c r="V42" s="298"/>
      <c r="W42" s="299"/>
      <c r="X42" s="300"/>
      <c r="Y42" s="300"/>
      <c r="Z42" s="301" t="s">
        <v>64</v>
      </c>
      <c r="AA42" s="302"/>
      <c r="AB42" s="302"/>
      <c r="AC42" s="302"/>
      <c r="AD42" s="302"/>
      <c r="AE42" s="302"/>
      <c r="AF42" s="302"/>
      <c r="AG42" s="302"/>
      <c r="AH42" s="302"/>
      <c r="AI42" s="302"/>
      <c r="AJ42" s="302"/>
      <c r="AK42" s="302"/>
      <c r="AL42" s="302"/>
      <c r="AM42" s="302"/>
      <c r="AN42" s="302"/>
      <c r="AO42" s="302"/>
      <c r="AP42" s="303"/>
      <c r="AQ42" s="283"/>
      <c r="AZ42" s="25">
        <v>0.29</v>
      </c>
    </row>
    <row r="43" spans="8:8" ht="18.75" customHeight="1">
      <c r="A43" s="4"/>
      <c r="B43" s="304" t="s">
        <v>7</v>
      </c>
      <c r="C43" s="305"/>
      <c r="D43" s="306"/>
      <c r="E43" s="307"/>
      <c r="F43" s="308"/>
      <c r="G43" s="308"/>
      <c r="H43" s="308"/>
      <c r="I43" s="296" t="s">
        <v>11</v>
      </c>
      <c r="J43" s="296"/>
      <c r="K43" s="296"/>
      <c r="L43" s="296"/>
      <c r="M43" s="296"/>
      <c r="N43" s="296"/>
      <c r="O43" s="296"/>
      <c r="P43" s="297">
        <f>V40</f>
        <v>36583.0</v>
      </c>
      <c r="Q43" s="298"/>
      <c r="R43" s="298"/>
      <c r="S43" s="298"/>
      <c r="T43" s="298"/>
      <c r="U43" s="298"/>
      <c r="V43" s="298"/>
      <c r="W43" s="299"/>
      <c r="X43" s="300"/>
      <c r="Y43" s="300"/>
      <c r="Z43" s="301"/>
      <c r="AA43" s="302"/>
      <c r="AB43" s="302"/>
      <c r="AC43" s="302"/>
      <c r="AD43" s="302"/>
      <c r="AE43" s="302"/>
      <c r="AF43" s="302"/>
      <c r="AG43" s="302"/>
      <c r="AH43" s="302"/>
      <c r="AI43" s="302"/>
      <c r="AJ43" s="302"/>
      <c r="AK43" s="302"/>
      <c r="AL43" s="302"/>
      <c r="AM43" s="302"/>
      <c r="AN43" s="302"/>
      <c r="AO43" s="302"/>
      <c r="AP43" s="303"/>
      <c r="AQ43" s="283"/>
      <c r="AZ43" s="25">
        <v>0.3</v>
      </c>
    </row>
    <row r="44" spans="8:8" ht="18.75" customHeight="1">
      <c r="A44" s="4"/>
      <c r="B44" s="304" t="s">
        <v>8</v>
      </c>
      <c r="C44" s="305"/>
      <c r="D44" s="306"/>
      <c r="E44" s="307"/>
      <c r="F44" s="308"/>
      <c r="G44" s="308"/>
      <c r="H44" s="308"/>
      <c r="I44" s="296" t="s">
        <v>12</v>
      </c>
      <c r="J44" s="296"/>
      <c r="K44" s="296"/>
      <c r="L44" s="296"/>
      <c r="M44" s="296"/>
      <c r="N44" s="296"/>
      <c r="O44" s="296"/>
      <c r="P44" s="297">
        <f>W40</f>
        <v>17215.0</v>
      </c>
      <c r="Q44" s="298"/>
      <c r="R44" s="298"/>
      <c r="S44" s="298"/>
      <c r="T44" s="298"/>
      <c r="U44" s="298"/>
      <c r="V44" s="298"/>
      <c r="W44" s="299"/>
      <c r="X44" s="300"/>
      <c r="Y44" s="300"/>
      <c r="Z44" s="301"/>
      <c r="AA44" s="302"/>
      <c r="AB44" s="302"/>
      <c r="AC44" s="302"/>
      <c r="AD44" s="302"/>
      <c r="AE44" s="302"/>
      <c r="AF44" s="302"/>
      <c r="AG44" s="302"/>
      <c r="AH44" s="302"/>
      <c r="AI44" s="302"/>
      <c r="AJ44" s="302"/>
      <c r="AK44" s="302"/>
      <c r="AL44" s="302"/>
      <c r="AM44" s="302"/>
      <c r="AN44" s="302"/>
      <c r="AO44" s="302"/>
      <c r="AP44" s="303"/>
      <c r="AQ44" s="283"/>
      <c r="AZ44" s="25">
        <v>0.31</v>
      </c>
    </row>
    <row r="45" spans="8:8" ht="18.75" customHeight="1">
      <c r="A45" s="4"/>
      <c r="B45" s="309"/>
      <c r="C45" s="310"/>
      <c r="D45" s="311"/>
      <c r="E45" s="312"/>
      <c r="F45" s="313"/>
      <c r="G45" s="313"/>
      <c r="H45" s="313"/>
      <c r="I45" s="314" t="s">
        <v>29</v>
      </c>
      <c r="J45" s="314"/>
      <c r="K45" s="314"/>
      <c r="L45" s="314"/>
      <c r="M45" s="314"/>
      <c r="N45" s="314"/>
      <c r="O45" s="314"/>
      <c r="P45" s="315">
        <f>Z40</f>
        <v>118101.0</v>
      </c>
      <c r="Q45" s="315"/>
      <c r="R45" s="315"/>
      <c r="S45" s="315"/>
      <c r="T45" s="315"/>
      <c r="U45" s="315"/>
      <c r="V45" s="315"/>
      <c r="W45" s="316"/>
      <c r="X45" s="317"/>
      <c r="Y45" s="317"/>
      <c r="Z45" s="318" t="s">
        <v>42</v>
      </c>
      <c r="AA45" s="319"/>
      <c r="AB45" s="319"/>
      <c r="AC45" s="319"/>
      <c r="AD45" s="319"/>
      <c r="AE45" s="319"/>
      <c r="AF45" s="319"/>
      <c r="AG45" s="319"/>
      <c r="AH45" s="319"/>
      <c r="AI45" s="319"/>
      <c r="AJ45" s="319"/>
      <c r="AK45" s="319"/>
      <c r="AL45" s="319"/>
      <c r="AM45" s="319"/>
      <c r="AN45" s="319"/>
      <c r="AO45" s="319"/>
      <c r="AP45" s="320"/>
      <c r="AQ45" s="283"/>
      <c r="AZ45" s="25">
        <v>0.32</v>
      </c>
    </row>
    <row r="46" spans="8:8" ht="18.75" customHeight="1">
      <c r="A46" s="4"/>
      <c r="B46" s="291" t="s">
        <v>6</v>
      </c>
      <c r="C46" s="321" t="s">
        <v>14</v>
      </c>
      <c r="D46" s="322"/>
      <c r="E46" s="323"/>
      <c r="F46" s="324"/>
      <c r="G46" s="324"/>
      <c r="H46" s="324"/>
      <c r="I46" s="296" t="s">
        <v>28</v>
      </c>
      <c r="J46" s="296"/>
      <c r="K46" s="296"/>
      <c r="L46" s="296"/>
      <c r="M46" s="296"/>
      <c r="N46" s="296"/>
      <c r="O46" s="296"/>
      <c r="P46" s="297">
        <f>AC40</f>
        <v>10091.0</v>
      </c>
      <c r="Q46" s="298"/>
      <c r="R46" s="298"/>
      <c r="S46" s="298"/>
      <c r="T46" s="298"/>
      <c r="U46" s="298"/>
      <c r="V46" s="298"/>
      <c r="W46" s="299"/>
      <c r="X46" s="300"/>
      <c r="Y46" s="300"/>
      <c r="Z46" s="318"/>
      <c r="AA46" s="319"/>
      <c r="AB46" s="319"/>
      <c r="AC46" s="319"/>
      <c r="AD46" s="319"/>
      <c r="AE46" s="319"/>
      <c r="AF46" s="319"/>
      <c r="AG46" s="319"/>
      <c r="AH46" s="319"/>
      <c r="AI46" s="319"/>
      <c r="AJ46" s="319"/>
      <c r="AK46" s="319"/>
      <c r="AL46" s="319"/>
      <c r="AM46" s="319"/>
      <c r="AN46" s="319"/>
      <c r="AO46" s="319"/>
      <c r="AP46" s="320"/>
      <c r="AQ46" s="283"/>
      <c r="AZ46" s="25">
        <v>0.33</v>
      </c>
    </row>
    <row r="47" spans="8:8" ht="18.75" customHeight="1">
      <c r="A47" s="4"/>
      <c r="B47" s="291" t="s">
        <v>7</v>
      </c>
      <c r="C47" s="325"/>
      <c r="D47" s="326"/>
      <c r="E47" s="327"/>
      <c r="F47" s="328"/>
      <c r="G47" s="328"/>
      <c r="H47" s="328"/>
      <c r="I47" s="296" t="s">
        <v>34</v>
      </c>
      <c r="J47" s="296"/>
      <c r="K47" s="296"/>
      <c r="L47" s="296"/>
      <c r="M47" s="296"/>
      <c r="N47" s="296"/>
      <c r="O47" s="296"/>
      <c r="P47" s="329">
        <f>AF40</f>
        <v>1636.0</v>
      </c>
      <c r="Q47" s="330"/>
      <c r="R47" s="330"/>
      <c r="S47" s="330"/>
      <c r="T47" s="330"/>
      <c r="U47" s="330"/>
      <c r="V47" s="330"/>
      <c r="W47" s="331"/>
      <c r="X47" s="332"/>
      <c r="Y47" s="332"/>
      <c r="Z47" s="318"/>
      <c r="AA47" s="319"/>
      <c r="AB47" s="319"/>
      <c r="AC47" s="319"/>
      <c r="AD47" s="319"/>
      <c r="AE47" s="319"/>
      <c r="AF47" s="319"/>
      <c r="AG47" s="319"/>
      <c r="AH47" s="319"/>
      <c r="AI47" s="319"/>
      <c r="AJ47" s="319"/>
      <c r="AK47" s="319"/>
      <c r="AL47" s="319"/>
      <c r="AM47" s="319"/>
      <c r="AN47" s="319"/>
      <c r="AO47" s="319"/>
      <c r="AP47" s="320"/>
      <c r="AQ47" s="283"/>
      <c r="AZ47" s="25">
        <v>0.34</v>
      </c>
    </row>
    <row r="48" spans="8:8" ht="18.75" customHeight="1">
      <c r="A48" s="4"/>
      <c r="B48" s="291" t="s">
        <v>8</v>
      </c>
      <c r="C48" s="325"/>
      <c r="D48" s="326"/>
      <c r="E48" s="327"/>
      <c r="F48" s="328"/>
      <c r="G48" s="328"/>
      <c r="H48" s="328"/>
      <c r="I48" s="296" t="s">
        <v>4</v>
      </c>
      <c r="J48" s="296"/>
      <c r="K48" s="296"/>
      <c r="L48" s="296"/>
      <c r="M48" s="296"/>
      <c r="N48" s="296"/>
      <c r="O48" s="296"/>
      <c r="P48" s="297">
        <f>AI40</f>
        <v>5600.0</v>
      </c>
      <c r="Q48" s="298"/>
      <c r="R48" s="298"/>
      <c r="S48" s="298"/>
      <c r="T48" s="298"/>
      <c r="U48" s="298"/>
      <c r="V48" s="298"/>
      <c r="W48" s="299"/>
      <c r="X48" s="300"/>
      <c r="Y48" s="300"/>
      <c r="Z48" s="318"/>
      <c r="AA48" s="319"/>
      <c r="AB48" s="319"/>
      <c r="AC48" s="319"/>
      <c r="AD48" s="319"/>
      <c r="AE48" s="319"/>
      <c r="AF48" s="319"/>
      <c r="AG48" s="319"/>
      <c r="AH48" s="319"/>
      <c r="AI48" s="319"/>
      <c r="AJ48" s="319"/>
      <c r="AK48" s="319"/>
      <c r="AL48" s="319"/>
      <c r="AM48" s="319"/>
      <c r="AN48" s="319"/>
      <c r="AO48" s="319"/>
      <c r="AP48" s="320"/>
      <c r="AQ48" s="283"/>
      <c r="AZ48" s="25">
        <v>0.35</v>
      </c>
    </row>
    <row r="49" spans="8:8" ht="18.75" customHeight="1">
      <c r="A49" s="4"/>
      <c r="B49" s="304" t="s">
        <v>9</v>
      </c>
      <c r="C49" s="325"/>
      <c r="D49" s="326"/>
      <c r="E49" s="327"/>
      <c r="F49" s="328"/>
      <c r="G49" s="328"/>
      <c r="H49" s="328"/>
      <c r="I49" s="296" t="s">
        <v>15</v>
      </c>
      <c r="J49" s="296"/>
      <c r="K49" s="296"/>
      <c r="L49" s="296"/>
      <c r="M49" s="296"/>
      <c r="N49" s="296"/>
      <c r="O49" s="296"/>
      <c r="P49" s="297">
        <f>AN40</f>
        <v>0.0</v>
      </c>
      <c r="Q49" s="298"/>
      <c r="R49" s="298"/>
      <c r="S49" s="298"/>
      <c r="T49" s="298"/>
      <c r="U49" s="298"/>
      <c r="V49" s="298"/>
      <c r="W49" s="299"/>
      <c r="X49" s="300"/>
      <c r="Y49" s="300"/>
      <c r="Z49" s="318"/>
      <c r="AA49" s="319"/>
      <c r="AB49" s="319"/>
      <c r="AC49" s="319"/>
      <c r="AD49" s="319"/>
      <c r="AE49" s="319"/>
      <c r="AF49" s="319"/>
      <c r="AG49" s="319"/>
      <c r="AH49" s="319"/>
      <c r="AI49" s="319"/>
      <c r="AJ49" s="319"/>
      <c r="AK49" s="319"/>
      <c r="AL49" s="319"/>
      <c r="AM49" s="319"/>
      <c r="AN49" s="319"/>
      <c r="AO49" s="319"/>
      <c r="AP49" s="320"/>
      <c r="AQ49" s="283"/>
      <c r="AZ49" s="25">
        <v>0.36</v>
      </c>
    </row>
    <row r="50" spans="8:8" ht="18.75" customHeight="1">
      <c r="A50" s="4"/>
      <c r="B50" s="333" t="s">
        <v>56</v>
      </c>
      <c r="C50" s="325"/>
      <c r="D50" s="326"/>
      <c r="E50" s="327"/>
      <c r="F50" s="328"/>
      <c r="G50" s="328"/>
      <c r="H50" s="328"/>
      <c r="I50" s="334" t="s">
        <v>55</v>
      </c>
      <c r="J50" s="335"/>
      <c r="K50" s="335"/>
      <c r="L50" s="335"/>
      <c r="M50" s="335"/>
      <c r="N50" s="335"/>
      <c r="O50" s="336"/>
      <c r="P50" s="329">
        <f>AL40</f>
        <v>0.0</v>
      </c>
      <c r="Q50" s="330"/>
      <c r="R50" s="330"/>
      <c r="S50" s="330"/>
      <c r="T50" s="330"/>
      <c r="U50" s="330"/>
      <c r="V50" s="330"/>
      <c r="W50" s="331"/>
      <c r="X50" s="300"/>
      <c r="Y50" s="300"/>
      <c r="Z50" s="318"/>
      <c r="AA50" s="319"/>
      <c r="AB50" s="319"/>
      <c r="AC50" s="319"/>
      <c r="AD50" s="319"/>
      <c r="AE50" s="319"/>
      <c r="AF50" s="319"/>
      <c r="AG50" s="319"/>
      <c r="AH50" s="319"/>
      <c r="AI50" s="319"/>
      <c r="AJ50" s="319"/>
      <c r="AK50" s="319"/>
      <c r="AL50" s="319"/>
      <c r="AM50" s="319"/>
      <c r="AN50" s="319"/>
      <c r="AO50" s="319"/>
      <c r="AP50" s="320"/>
      <c r="AQ50" s="283"/>
      <c r="AZ50" s="25"/>
    </row>
    <row r="51" spans="8:8" ht="18.75" customHeight="1">
      <c r="A51" s="4"/>
      <c r="B51" s="337"/>
      <c r="C51" s="338"/>
      <c r="D51" s="339"/>
      <c r="E51" s="340"/>
      <c r="F51" s="341"/>
      <c r="G51" s="341"/>
      <c r="H51" s="341"/>
      <c r="I51" s="314" t="s">
        <v>30</v>
      </c>
      <c r="J51" s="314"/>
      <c r="K51" s="314"/>
      <c r="L51" s="314"/>
      <c r="M51" s="314"/>
      <c r="N51" s="314"/>
      <c r="O51" s="314"/>
      <c r="P51" s="315">
        <f>AO40</f>
        <v>17327.0</v>
      </c>
      <c r="Q51" s="314"/>
      <c r="R51" s="314"/>
      <c r="S51" s="314"/>
      <c r="T51" s="314"/>
      <c r="U51" s="314"/>
      <c r="V51" s="314"/>
      <c r="W51" s="342"/>
      <c r="X51" s="343"/>
      <c r="Y51" s="343"/>
      <c r="Z51" s="318"/>
      <c r="AA51" s="319"/>
      <c r="AB51" s="319"/>
      <c r="AC51" s="319"/>
      <c r="AD51" s="319"/>
      <c r="AE51" s="319"/>
      <c r="AF51" s="319"/>
      <c r="AG51" s="319"/>
      <c r="AH51" s="319"/>
      <c r="AI51" s="319"/>
      <c r="AJ51" s="319"/>
      <c r="AK51" s="319"/>
      <c r="AL51" s="319"/>
      <c r="AM51" s="319"/>
      <c r="AN51" s="319"/>
      <c r="AO51" s="319"/>
      <c r="AP51" s="320"/>
      <c r="AQ51" s="283"/>
      <c r="AZ51" s="25">
        <v>0.37</v>
      </c>
    </row>
    <row r="52" spans="8:8" ht="18.75" customHeight="1">
      <c r="A52" s="4"/>
      <c r="B52" s="344" t="s">
        <v>26</v>
      </c>
      <c r="C52" s="345"/>
      <c r="D52" s="345"/>
      <c r="E52" s="345"/>
      <c r="F52" s="345"/>
      <c r="G52" s="345"/>
      <c r="H52" s="345"/>
      <c r="I52" s="345"/>
      <c r="J52" s="345"/>
      <c r="K52" s="345"/>
      <c r="L52" s="345"/>
      <c r="M52" s="345"/>
      <c r="N52" s="345"/>
      <c r="O52" s="346"/>
      <c r="P52" s="347">
        <f>AM40</f>
        <v>0.0</v>
      </c>
      <c r="Q52" s="348"/>
      <c r="R52" s="348"/>
      <c r="S52" s="348"/>
      <c r="T52" s="348"/>
      <c r="U52" s="348"/>
      <c r="V52" s="348"/>
      <c r="W52" s="349"/>
      <c r="X52" s="350"/>
      <c r="Y52" s="350"/>
      <c r="Z52" s="318"/>
      <c r="AA52" s="319"/>
      <c r="AB52" s="319"/>
      <c r="AC52" s="319"/>
      <c r="AD52" s="319"/>
      <c r="AE52" s="319"/>
      <c r="AF52" s="319"/>
      <c r="AG52" s="319"/>
      <c r="AH52" s="319"/>
      <c r="AI52" s="319"/>
      <c r="AJ52" s="319"/>
      <c r="AK52" s="319"/>
      <c r="AL52" s="319"/>
      <c r="AM52" s="319"/>
      <c r="AN52" s="319"/>
      <c r="AO52" s="319"/>
      <c r="AP52" s="320"/>
      <c r="AQ52" s="283"/>
      <c r="AZ52" s="25">
        <v>0.38</v>
      </c>
    </row>
    <row r="53" spans="8:8" ht="22.5" customHeight="1">
      <c r="A53" s="4"/>
      <c r="B53" s="351" t="s">
        <v>16</v>
      </c>
      <c r="C53" s="352"/>
      <c r="D53" s="352"/>
      <c r="E53" s="353"/>
      <c r="F53" s="353"/>
      <c r="G53" s="353"/>
      <c r="H53" s="353"/>
      <c r="I53" s="353"/>
      <c r="J53" s="353"/>
      <c r="K53" s="353"/>
      <c r="L53" s="353"/>
      <c r="M53" s="353"/>
      <c r="N53" s="353"/>
      <c r="O53" s="353"/>
      <c r="P53" s="354">
        <f>AP40</f>
        <v>100774.0</v>
      </c>
      <c r="Q53" s="355"/>
      <c r="R53" s="355"/>
      <c r="S53" s="355"/>
      <c r="T53" s="355"/>
      <c r="U53" s="355"/>
      <c r="V53" s="355"/>
      <c r="W53" s="356"/>
      <c r="X53" s="357"/>
      <c r="Y53" s="357"/>
      <c r="Z53" s="358"/>
      <c r="AA53" s="359"/>
      <c r="AB53" s="359"/>
      <c r="AC53" s="359"/>
      <c r="AD53" s="359"/>
      <c r="AE53" s="359"/>
      <c r="AF53" s="359"/>
      <c r="AG53" s="359"/>
      <c r="AH53" s="359"/>
      <c r="AI53" s="359"/>
      <c r="AJ53" s="359"/>
      <c r="AK53" s="359"/>
      <c r="AL53" s="359"/>
      <c r="AM53" s="359"/>
      <c r="AN53" s="359"/>
      <c r="AO53" s="359"/>
      <c r="AP53" s="360"/>
      <c r="AQ53" s="283"/>
      <c r="AZ53" s="25">
        <v>0.39</v>
      </c>
    </row>
    <row r="54" spans="8:8">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Z54" s="25">
        <v>0.4</v>
      </c>
    </row>
    <row r="55" spans="8:8" hidden="1">
      <c r="AZ55" s="25">
        <v>0.41</v>
      </c>
    </row>
    <row r="56" spans="8:8" hidden="1">
      <c r="AZ56" s="25">
        <v>0.42</v>
      </c>
    </row>
    <row r="57" spans="8:8" hidden="1">
      <c r="AZ57" s="25">
        <v>0.43</v>
      </c>
    </row>
    <row r="58" spans="8:8" hidden="1">
      <c r="AZ58" s="25">
        <v>0.44</v>
      </c>
    </row>
    <row r="59" spans="8:8" hidden="1">
      <c r="AZ59" s="25">
        <v>0.45</v>
      </c>
    </row>
    <row r="60" spans="8:8" hidden="1">
      <c r="AZ60" s="25">
        <v>0.46</v>
      </c>
    </row>
    <row r="61" spans="8:8" hidden="1">
      <c r="AZ61" s="25">
        <v>0.47</v>
      </c>
    </row>
    <row r="62" spans="8:8" hidden="1">
      <c r="AZ62" s="25">
        <v>0.48</v>
      </c>
    </row>
    <row r="63" spans="8:8" hidden="1">
      <c r="AZ63" s="25">
        <v>0.49</v>
      </c>
    </row>
    <row r="64" spans="8:8" hidden="1">
      <c r="AZ64" s="25">
        <v>0.5</v>
      </c>
    </row>
    <row r="65" spans="8:8" hidden="1">
      <c r="AZ65" s="25">
        <v>0.51</v>
      </c>
    </row>
    <row r="66" spans="8:8" hidden="1">
      <c r="AZ66" s="25">
        <v>0.52</v>
      </c>
    </row>
    <row r="67" spans="8:8" hidden="1">
      <c r="AZ67" s="25">
        <v>0.53</v>
      </c>
    </row>
    <row r="68" spans="8:8" hidden="1">
      <c r="AZ68" s="25">
        <v>0.54</v>
      </c>
    </row>
    <row r="69" spans="8:8" hidden="1">
      <c r="AZ69" s="25">
        <v>0.55</v>
      </c>
    </row>
    <row r="70" spans="8:8" hidden="1">
      <c r="AZ70" s="25">
        <v>0.56</v>
      </c>
    </row>
    <row r="71" spans="8:8" hidden="1">
      <c r="AZ71" s="25">
        <v>0.57</v>
      </c>
    </row>
    <row r="72" spans="8:8" hidden="1">
      <c r="AZ72" s="25">
        <v>0.58</v>
      </c>
    </row>
    <row r="73" spans="8:8" hidden="1">
      <c r="AZ73" s="25">
        <v>0.59</v>
      </c>
    </row>
    <row r="74" spans="8:8" hidden="1">
      <c r="AZ74" s="25">
        <v>0.6</v>
      </c>
    </row>
    <row r="75" spans="8:8" hidden="1">
      <c r="AZ75" s="25">
        <v>0.61</v>
      </c>
    </row>
    <row r="76" spans="8:8" hidden="1">
      <c r="AZ76" s="25">
        <v>0.62</v>
      </c>
    </row>
    <row r="77" spans="8:8" hidden="1">
      <c r="AZ77" s="25">
        <v>0.63</v>
      </c>
    </row>
    <row r="78" spans="8:8" hidden="1">
      <c r="AZ78" s="25">
        <v>0.64</v>
      </c>
    </row>
    <row r="79" spans="8:8" hidden="1">
      <c r="AZ79" s="25">
        <v>0.65</v>
      </c>
    </row>
    <row r="80" spans="8:8" hidden="1">
      <c r="AZ80" s="25">
        <v>0.66</v>
      </c>
    </row>
    <row r="81" spans="8:8" hidden="1">
      <c r="AZ81" s="25">
        <v>0.67</v>
      </c>
    </row>
    <row r="82" spans="8:8" hidden="1">
      <c r="AZ82" s="25">
        <v>0.68</v>
      </c>
    </row>
    <row r="83" spans="8:8" hidden="1">
      <c r="AZ83" s="25">
        <v>0.69</v>
      </c>
    </row>
    <row r="84" spans="8:8" hidden="1">
      <c r="AZ84" s="25">
        <v>0.7</v>
      </c>
    </row>
    <row r="85" spans="8:8" hidden="1">
      <c r="AZ85" s="25">
        <v>0.71</v>
      </c>
    </row>
    <row r="86" spans="8:8" hidden="1">
      <c r="AZ86" s="25">
        <v>0.72</v>
      </c>
    </row>
    <row r="87" spans="8:8" hidden="1">
      <c r="AZ87" s="25">
        <v>0.73</v>
      </c>
    </row>
    <row r="88" spans="8:8" hidden="1">
      <c r="AZ88" s="25">
        <v>0.74</v>
      </c>
    </row>
    <row r="89" spans="8:8" hidden="1">
      <c r="AZ89" s="25">
        <v>0.75</v>
      </c>
    </row>
    <row r="90" spans="8:8" hidden="1">
      <c r="AZ90" s="25">
        <v>0.76</v>
      </c>
    </row>
    <row r="91" spans="8:8" hidden="1">
      <c r="AZ91" s="25">
        <v>0.77</v>
      </c>
    </row>
    <row r="92" spans="8:8" hidden="1">
      <c r="AZ92" s="25">
        <v>0.78</v>
      </c>
    </row>
    <row r="93" spans="8:8" hidden="1">
      <c r="AZ93" s="25">
        <v>0.79</v>
      </c>
    </row>
    <row r="94" spans="8:8" hidden="1">
      <c r="AZ94" s="25">
        <v>0.8</v>
      </c>
    </row>
    <row r="95" spans="8:8" hidden="1">
      <c r="AZ95" s="25">
        <v>0.81</v>
      </c>
    </row>
    <row r="96" spans="8:8" hidden="1">
      <c r="AZ96" s="25">
        <v>0.82</v>
      </c>
    </row>
    <row r="97" spans="8:8" hidden="1">
      <c r="AZ97" s="25">
        <v>0.83</v>
      </c>
    </row>
    <row r="98" spans="8:8" hidden="1">
      <c r="AZ98" s="25">
        <v>0.84</v>
      </c>
    </row>
    <row r="99" spans="8:8" hidden="1">
      <c r="AZ99" s="25">
        <v>0.85</v>
      </c>
    </row>
    <row r="100" spans="8:8" hidden="1">
      <c r="AZ100" s="25">
        <v>0.86</v>
      </c>
    </row>
    <row r="101" spans="8:8" hidden="1">
      <c r="AZ101" s="25">
        <v>0.87</v>
      </c>
    </row>
    <row r="102" spans="8:8" hidden="1">
      <c r="AZ102" s="25">
        <v>0.88</v>
      </c>
    </row>
    <row r="103" spans="8:8" hidden="1">
      <c r="AZ103" s="25">
        <v>0.89</v>
      </c>
    </row>
    <row r="104" spans="8:8" hidden="1">
      <c r="AZ104" s="25">
        <v>0.9</v>
      </c>
    </row>
    <row r="105" spans="8:8" hidden="1">
      <c r="AZ105" s="25">
        <v>0.91</v>
      </c>
    </row>
    <row r="106" spans="8:8" hidden="1">
      <c r="AZ106" s="25">
        <v>0.92</v>
      </c>
    </row>
    <row r="107" spans="8:8" hidden="1">
      <c r="AZ107" s="25">
        <v>0.93</v>
      </c>
    </row>
    <row r="108" spans="8:8" hidden="1">
      <c r="AZ108" s="25">
        <v>0.94</v>
      </c>
    </row>
    <row r="109" spans="8:8" hidden="1">
      <c r="AZ109" s="25">
        <v>0.95</v>
      </c>
    </row>
    <row r="110" spans="8:8" hidden="1">
      <c r="AZ110" s="25">
        <v>0.960000000000001</v>
      </c>
    </row>
    <row r="111" spans="8:8" hidden="1">
      <c r="AZ111" s="25">
        <v>0.970000000000001</v>
      </c>
    </row>
    <row r="112" spans="8:8" hidden="1">
      <c r="AZ112" s="25">
        <v>0.980000000000001</v>
      </c>
    </row>
    <row r="113" spans="8:8" hidden="1">
      <c r="AZ113" s="25">
        <v>0.990000000000001</v>
      </c>
    </row>
    <row r="114" spans="8:8" hidden="1">
      <c r="AZ114" s="25">
        <v>1.0</v>
      </c>
    </row>
    <row r="115" spans="8:8" hidden="1">
      <c r="AZ115" s="25">
        <v>1.01</v>
      </c>
    </row>
    <row r="116" spans="8:8" hidden="1">
      <c r="AZ116" s="25">
        <v>1.02</v>
      </c>
    </row>
    <row r="117" spans="8:8" hidden="1">
      <c r="AZ117" s="25">
        <v>1.03</v>
      </c>
    </row>
    <row r="118" spans="8:8" hidden="1">
      <c r="AZ118" s="25">
        <v>1.04</v>
      </c>
    </row>
    <row r="119" spans="8:8" hidden="1">
      <c r="AZ119" s="25">
        <v>1.05</v>
      </c>
    </row>
    <row r="120" spans="8:8" hidden="1">
      <c r="AZ120" s="25">
        <v>1.06</v>
      </c>
    </row>
    <row r="121" spans="8:8" hidden="1">
      <c r="AZ121" s="25">
        <v>1.07</v>
      </c>
    </row>
    <row r="122" spans="8:8" hidden="1">
      <c r="AZ122" s="25">
        <v>1.08</v>
      </c>
    </row>
    <row r="123" spans="8:8" hidden="1">
      <c r="AZ123" s="25">
        <v>1.09</v>
      </c>
    </row>
    <row r="124" spans="8:8" hidden="1">
      <c r="AZ124" s="25">
        <v>1.1</v>
      </c>
    </row>
    <row r="125" spans="8:8" hidden="1">
      <c r="AZ125" s="25">
        <v>1.11</v>
      </c>
    </row>
    <row r="126" spans="8:8" hidden="1">
      <c r="AZ126" s="25">
        <v>1.12</v>
      </c>
    </row>
    <row r="127" spans="8:8" hidden="1">
      <c r="AZ127" s="25">
        <v>1.13</v>
      </c>
    </row>
    <row r="128" spans="8:8" hidden="1">
      <c r="AZ128" s="25">
        <v>1.14</v>
      </c>
    </row>
    <row r="129" spans="8:8" hidden="1">
      <c r="AZ129" s="25">
        <v>1.15</v>
      </c>
    </row>
    <row r="130" spans="8:8" hidden="1">
      <c r="AZ130" s="25">
        <v>1.16</v>
      </c>
    </row>
    <row r="131" spans="8:8" hidden="1">
      <c r="AZ131" s="25">
        <v>1.17</v>
      </c>
    </row>
    <row r="132" spans="8:8" hidden="1">
      <c r="AZ132" s="25">
        <v>1.18</v>
      </c>
    </row>
    <row r="133" spans="8:8" hidden="1">
      <c r="AZ133" s="25">
        <v>1.19</v>
      </c>
    </row>
    <row r="134" spans="8:8" hidden="1">
      <c r="AZ134" s="25">
        <v>1.2</v>
      </c>
    </row>
    <row r="135" spans="8:8" hidden="1">
      <c r="AZ135" s="25">
        <v>1.21</v>
      </c>
    </row>
    <row r="136" spans="8:8" hidden="1">
      <c r="AZ136" s="25">
        <v>1.22</v>
      </c>
    </row>
    <row r="137" spans="8:8" hidden="1">
      <c r="AZ137" s="25">
        <v>1.23</v>
      </c>
    </row>
    <row r="138" spans="8:8" hidden="1">
      <c r="AZ138" s="25">
        <v>1.24</v>
      </c>
    </row>
    <row r="139" spans="8:8" hidden="1">
      <c r="AZ139" s="25">
        <v>1.25</v>
      </c>
    </row>
    <row r="140" spans="8:8" hidden="1">
      <c r="AZ140" s="25">
        <v>1.26</v>
      </c>
    </row>
    <row r="141" spans="8:8" hidden="1">
      <c r="AZ141" s="25">
        <v>1.27</v>
      </c>
    </row>
    <row r="142" spans="8:8" hidden="1">
      <c r="AZ142" s="25">
        <v>1.28</v>
      </c>
    </row>
    <row r="143" spans="8:8" hidden="1">
      <c r="AZ143" s="25">
        <v>1.29</v>
      </c>
    </row>
    <row r="144" spans="8:8" hidden="1">
      <c r="AZ144" s="25">
        <v>1.3</v>
      </c>
    </row>
    <row r="145" spans="8:8" hidden="1">
      <c r="AZ145" s="25">
        <v>1.31</v>
      </c>
    </row>
    <row r="146" spans="8:8" hidden="1">
      <c r="AZ146" s="25">
        <v>1.32</v>
      </c>
    </row>
    <row r="147" spans="8:8" hidden="1">
      <c r="AZ147" s="25">
        <v>1.33</v>
      </c>
    </row>
    <row r="148" spans="8:8" hidden="1">
      <c r="AZ148" s="25">
        <v>1.34</v>
      </c>
    </row>
    <row r="149" spans="8:8" hidden="1">
      <c r="AZ149" s="25">
        <v>1.35</v>
      </c>
    </row>
    <row r="150" spans="8:8" hidden="1">
      <c r="AZ150" s="25">
        <v>1.36</v>
      </c>
    </row>
    <row r="151" spans="8:8" hidden="1">
      <c r="AZ151" s="25">
        <v>1.37</v>
      </c>
    </row>
    <row r="152" spans="8:8" hidden="1">
      <c r="AZ152" s="25">
        <v>1.38</v>
      </c>
    </row>
    <row r="153" spans="8:8" hidden="1">
      <c r="AZ153" s="25">
        <v>1.39</v>
      </c>
    </row>
    <row r="154" spans="8:8" hidden="1">
      <c r="AZ154" s="25">
        <v>1.4</v>
      </c>
    </row>
    <row r="155" spans="8:8" hidden="1">
      <c r="AZ155" s="25">
        <v>1.41</v>
      </c>
    </row>
    <row r="156" spans="8:8" hidden="1">
      <c r="AZ156" s="25">
        <v>1.42</v>
      </c>
    </row>
    <row r="157" spans="8:8" hidden="1">
      <c r="AZ157" s="25">
        <v>1.43</v>
      </c>
    </row>
    <row r="158" spans="8:8" hidden="1">
      <c r="AZ158" s="25">
        <v>1.44</v>
      </c>
    </row>
    <row r="159" spans="8:8" hidden="1">
      <c r="AZ159" s="25">
        <v>1.45</v>
      </c>
    </row>
    <row r="160" spans="8:8" hidden="1">
      <c r="AZ160" s="25">
        <v>1.46</v>
      </c>
    </row>
    <row r="161" spans="8:8" hidden="1">
      <c r="AZ161" s="25">
        <v>1.47</v>
      </c>
    </row>
    <row r="162" spans="8:8" hidden="1">
      <c r="AZ162" s="25">
        <v>1.48</v>
      </c>
    </row>
    <row r="163" spans="8:8" hidden="1">
      <c r="AZ163" s="25">
        <v>1.49</v>
      </c>
    </row>
    <row r="164" spans="8:8" hidden="1">
      <c r="AZ164" s="25">
        <v>1.5</v>
      </c>
    </row>
    <row r="165" spans="8:8" hidden="1">
      <c r="AZ165" s="25">
        <v>1.51</v>
      </c>
    </row>
    <row r="166" spans="8:8" hidden="1">
      <c r="AZ166" s="25">
        <v>1.52</v>
      </c>
    </row>
    <row r="167" spans="8:8" hidden="1">
      <c r="AZ167" s="25">
        <v>1.53</v>
      </c>
    </row>
    <row r="168" spans="8:8" hidden="1">
      <c r="AZ168" s="25">
        <v>1.54</v>
      </c>
    </row>
    <row r="169" spans="8:8" hidden="1">
      <c r="AZ169" s="25">
        <v>1.55</v>
      </c>
    </row>
    <row r="170" spans="8:8" hidden="1">
      <c r="AZ170" s="25">
        <v>1.56</v>
      </c>
    </row>
    <row r="171" spans="8:8" hidden="1">
      <c r="AZ171" s="25">
        <v>1.57</v>
      </c>
    </row>
    <row r="172" spans="8:8" hidden="1">
      <c r="AZ172" s="25">
        <v>1.58</v>
      </c>
    </row>
    <row r="173" spans="8:8" hidden="1">
      <c r="AZ173" s="25">
        <v>1.59</v>
      </c>
    </row>
    <row r="174" spans="8:8" hidden="1">
      <c r="AZ174" s="25">
        <v>1.6</v>
      </c>
    </row>
    <row r="175" spans="8:8" hidden="1">
      <c r="AZ175" s="25">
        <v>1.61</v>
      </c>
    </row>
    <row r="176" spans="8:8" hidden="1">
      <c r="AZ176" s="25">
        <v>1.62</v>
      </c>
    </row>
    <row r="177" spans="8:8" hidden="1">
      <c r="AZ177" s="25">
        <v>1.63</v>
      </c>
    </row>
    <row r="178" spans="8:8" hidden="1">
      <c r="AZ178" s="25">
        <v>1.64</v>
      </c>
    </row>
    <row r="179" spans="8:8" hidden="1">
      <c r="AZ179" s="25">
        <v>1.65</v>
      </c>
    </row>
    <row r="180" spans="8:8" hidden="1">
      <c r="AZ180" s="25">
        <v>1.66</v>
      </c>
    </row>
    <row r="181" spans="8:8" hidden="1">
      <c r="AZ181" s="25">
        <v>1.67</v>
      </c>
    </row>
    <row r="182" spans="8:8" hidden="1">
      <c r="AZ182" s="25">
        <v>1.68</v>
      </c>
    </row>
    <row r="183" spans="8:8" hidden="1">
      <c r="AZ183" s="25">
        <v>1.69</v>
      </c>
    </row>
    <row r="184" spans="8:8" hidden="1">
      <c r="AZ184" s="25">
        <v>1.7</v>
      </c>
    </row>
    <row r="185" spans="8:8" hidden="1">
      <c r="AZ185" s="25">
        <v>1.71</v>
      </c>
    </row>
    <row r="186" spans="8:8" hidden="1">
      <c r="AZ186" s="25">
        <v>1.72</v>
      </c>
    </row>
    <row r="187" spans="8:8" hidden="1">
      <c r="AZ187" s="25">
        <v>1.73</v>
      </c>
    </row>
    <row r="188" spans="8:8" hidden="1">
      <c r="AZ188" s="25">
        <v>1.74</v>
      </c>
    </row>
    <row r="189" spans="8:8" hidden="1">
      <c r="AZ189" s="25">
        <v>1.75</v>
      </c>
    </row>
    <row r="190" spans="8:8" hidden="1">
      <c r="AZ190" s="25">
        <v>1.76</v>
      </c>
    </row>
    <row r="191" spans="8:8" hidden="1">
      <c r="AZ191" s="25">
        <v>1.77</v>
      </c>
    </row>
    <row r="192" spans="8:8" hidden="1">
      <c r="AZ192" s="25">
        <v>1.78</v>
      </c>
    </row>
    <row r="193" spans="8:8" hidden="1">
      <c r="AZ193" s="25">
        <v>1.79</v>
      </c>
    </row>
    <row r="194" spans="8:8" hidden="1">
      <c r="AZ194" s="25">
        <v>1.8</v>
      </c>
    </row>
    <row r="195" spans="8:8" hidden="1">
      <c r="AZ195" s="25">
        <v>1.81</v>
      </c>
    </row>
    <row r="196" spans="8:8" hidden="1">
      <c r="AZ196" s="25">
        <v>1.82</v>
      </c>
    </row>
    <row r="197" spans="8:8" hidden="1">
      <c r="AZ197" s="25">
        <v>1.83</v>
      </c>
    </row>
    <row r="198" spans="8:8" hidden="1">
      <c r="AZ198" s="25">
        <v>1.84</v>
      </c>
    </row>
    <row r="199" spans="8:8" hidden="1">
      <c r="AZ199" s="25">
        <v>1.85</v>
      </c>
    </row>
    <row r="200" spans="8:8" hidden="1">
      <c r="AZ200" s="25">
        <v>1.86</v>
      </c>
    </row>
    <row r="201" spans="8:8" hidden="1">
      <c r="AZ201" s="25">
        <v>1.87</v>
      </c>
    </row>
    <row r="202" spans="8:8" hidden="1">
      <c r="AZ202" s="25">
        <v>1.88</v>
      </c>
    </row>
    <row r="203" spans="8:8" hidden="1">
      <c r="AZ203" s="25">
        <v>1.89</v>
      </c>
    </row>
    <row r="204" spans="8:8" hidden="1">
      <c r="AZ204" s="25">
        <v>1.9</v>
      </c>
    </row>
    <row r="205" spans="8:8" hidden="1">
      <c r="AZ205" s="25">
        <v>1.91</v>
      </c>
    </row>
    <row r="206" spans="8:8" hidden="1">
      <c r="AZ206" s="25">
        <v>1.92</v>
      </c>
    </row>
    <row r="207" spans="8:8" hidden="1">
      <c r="AZ207" s="25">
        <v>1.93</v>
      </c>
    </row>
    <row r="208" spans="8:8" hidden="1">
      <c r="AZ208" s="25">
        <v>1.94</v>
      </c>
    </row>
    <row r="209" spans="8:8" hidden="1">
      <c r="AZ209" s="25">
        <v>1.95</v>
      </c>
    </row>
    <row r="210" spans="8:8" hidden="1">
      <c r="AZ210" s="25">
        <v>1.96</v>
      </c>
    </row>
    <row r="211" spans="8:8" hidden="1">
      <c r="AZ211" s="25">
        <v>1.97</v>
      </c>
    </row>
    <row r="212" spans="8:8" hidden="1">
      <c r="AZ212" s="25">
        <v>1.98</v>
      </c>
    </row>
    <row r="213" spans="8:8" hidden="1">
      <c r="AZ213" s="25">
        <v>1.99</v>
      </c>
    </row>
    <row r="214" spans="8:8" hidden="1">
      <c r="AZ214" s="25">
        <v>2.0</v>
      </c>
    </row>
  </sheetData>
  <sheetProtection password="cdf6" sheet="1" objects="1" scenarios="1" formatCells="0" formatColumns="0" formatRows="0"/>
  <mergeCells count="174">
    <mergeCell ref="D13:E13"/>
    <mergeCell ref="V12:V16"/>
    <mergeCell ref="D15:E15"/>
    <mergeCell ref="C24:E24"/>
    <mergeCell ref="C25:E25"/>
    <mergeCell ref="C26:E26"/>
    <mergeCell ref="C27:E27"/>
    <mergeCell ref="C28:E28"/>
    <mergeCell ref="AN12:AN16"/>
    <mergeCell ref="K14:K15"/>
    <mergeCell ref="AN9:AN11"/>
    <mergeCell ref="AH8:AN8"/>
    <mergeCell ref="AO8:AP8"/>
    <mergeCell ref="AB12:AB16"/>
    <mergeCell ref="P12:P16"/>
    <mergeCell ref="N12:N13"/>
    <mergeCell ref="O12:O16"/>
    <mergeCell ref="W12:W16"/>
    <mergeCell ref="Q12:Q16"/>
    <mergeCell ref="Z45:AP53"/>
    <mergeCell ref="AC12:AC16"/>
    <mergeCell ref="J12:J13"/>
    <mergeCell ref="X10:X11"/>
    <mergeCell ref="AE8:AG8"/>
    <mergeCell ref="I12:I13"/>
    <mergeCell ref="AA12:AA16"/>
    <mergeCell ref="C19:E19"/>
    <mergeCell ref="C20:E20"/>
    <mergeCell ref="C21:E21"/>
    <mergeCell ref="AJ12:AJ16"/>
    <mergeCell ref="K12:K13"/>
    <mergeCell ref="AK12:AK16"/>
    <mergeCell ref="AL12:AL16"/>
    <mergeCell ref="AG12:AG16"/>
    <mergeCell ref="J14:J15"/>
    <mergeCell ref="AI10:AI11"/>
    <mergeCell ref="P53:W53"/>
    <mergeCell ref="Z12:Z16"/>
    <mergeCell ref="M14:M15"/>
    <mergeCell ref="A1:A53"/>
    <mergeCell ref="C32:E32"/>
    <mergeCell ref="B4:L4"/>
    <mergeCell ref="BJ12:BJ16"/>
    <mergeCell ref="AB2:AE2"/>
    <mergeCell ref="AA10:AA11"/>
    <mergeCell ref="B40:E40"/>
    <mergeCell ref="M12:M13"/>
    <mergeCell ref="I51:O51"/>
    <mergeCell ref="C46:E51"/>
    <mergeCell ref="AG10:AG11"/>
    <mergeCell ref="L12:L13"/>
    <mergeCell ref="T12:T16"/>
    <mergeCell ref="Z41:AP41"/>
    <mergeCell ref="Z42:AP44"/>
    <mergeCell ref="AD9:AF9"/>
    <mergeCell ref="U12:U16"/>
    <mergeCell ref="I10:I11"/>
    <mergeCell ref="B9:B11"/>
    <mergeCell ref="AF10:AF11"/>
    <mergeCell ref="B53:O53"/>
    <mergeCell ref="B52:O52"/>
    <mergeCell ref="M4:AP4"/>
    <mergeCell ref="AF12:AF16"/>
    <mergeCell ref="B3:AP3"/>
    <mergeCell ref="X12:X16"/>
    <mergeCell ref="AL10:AL11"/>
    <mergeCell ref="Z7:AF7"/>
    <mergeCell ref="I44:O44"/>
    <mergeCell ref="I42:O42"/>
    <mergeCell ref="AM12:AM16"/>
    <mergeCell ref="O10:O11"/>
    <mergeCell ref="I46:O46"/>
    <mergeCell ref="C42:E45"/>
    <mergeCell ref="R10:R11"/>
    <mergeCell ref="AI12:AI16"/>
    <mergeCell ref="AP9:AP11"/>
    <mergeCell ref="AM9:AM11"/>
    <mergeCell ref="Y12:Y16"/>
    <mergeCell ref="AA8:AD8"/>
    <mergeCell ref="AD12:AD16"/>
    <mergeCell ref="AK10:AK11"/>
    <mergeCell ref="AH12:AH16"/>
    <mergeCell ref="AE12:AE16"/>
    <mergeCell ref="P44:W44"/>
    <mergeCell ref="C18:E18"/>
    <mergeCell ref="AD10:AD11"/>
    <mergeCell ref="N2:P2"/>
    <mergeCell ref="B7:I7"/>
    <mergeCell ref="J7:P7"/>
    <mergeCell ref="B8:T8"/>
    <mergeCell ref="I9:N9"/>
    <mergeCell ref="BF12:BF16"/>
    <mergeCell ref="U10:U11"/>
    <mergeCell ref="AJ9:AL9"/>
    <mergeCell ref="C39:E39"/>
    <mergeCell ref="U8:Y8"/>
    <mergeCell ref="C34:E34"/>
    <mergeCell ref="C36:E36"/>
    <mergeCell ref="Z2:AA2"/>
    <mergeCell ref="BG12:BG16"/>
    <mergeCell ref="BH12:BH16"/>
    <mergeCell ref="AC10:AC11"/>
    <mergeCell ref="AO9:AO11"/>
    <mergeCell ref="AG7:AP7"/>
    <mergeCell ref="BC12:BC16"/>
    <mergeCell ref="AG9:AI9"/>
    <mergeCell ref="C17:E17"/>
    <mergeCell ref="B2:E2"/>
    <mergeCell ref="AF2:AP2"/>
    <mergeCell ref="BE12:BE16"/>
    <mergeCell ref="AB10:AB11"/>
    <mergeCell ref="T10:T11"/>
    <mergeCell ref="AU14:AV16"/>
    <mergeCell ref="AP12:AP16"/>
    <mergeCell ref="AO12:AO16"/>
    <mergeCell ref="AS14:AT16"/>
    <mergeCell ref="AJ10:AJ11"/>
    <mergeCell ref="Q7:T7"/>
    <mergeCell ref="BD12:BD16"/>
    <mergeCell ref="B5:AP5"/>
    <mergeCell ref="C12:C16"/>
    <mergeCell ref="K2:M2"/>
    <mergeCell ref="U9:Z9"/>
    <mergeCell ref="AA9:AC9"/>
    <mergeCell ref="B12:B16"/>
    <mergeCell ref="B6:AP6"/>
    <mergeCell ref="F2:J2"/>
    <mergeCell ref="O9:T9"/>
    <mergeCell ref="R12:R16"/>
    <mergeCell ref="C9:E11"/>
    <mergeCell ref="AH10:AH11"/>
    <mergeCell ref="C37:E37"/>
    <mergeCell ref="L10:L11"/>
    <mergeCell ref="I45:O45"/>
    <mergeCell ref="I49:O49"/>
    <mergeCell ref="I50:O50"/>
    <mergeCell ref="I48:O48"/>
    <mergeCell ref="AE10:AE11"/>
    <mergeCell ref="L14:L15"/>
    <mergeCell ref="Z10:Z11"/>
    <mergeCell ref="P52:W52"/>
    <mergeCell ref="P51:W51"/>
    <mergeCell ref="C22:E22"/>
    <mergeCell ref="P45:W45"/>
    <mergeCell ref="V10:V11"/>
    <mergeCell ref="I14:I15"/>
    <mergeCell ref="N10:N11"/>
    <mergeCell ref="S12:S16"/>
    <mergeCell ref="B41:W41"/>
    <mergeCell ref="P42:W42"/>
    <mergeCell ref="P47:W47"/>
    <mergeCell ref="C23:E23"/>
    <mergeCell ref="W10:W11"/>
    <mergeCell ref="C29:E29"/>
    <mergeCell ref="P49:W49"/>
    <mergeCell ref="P46:W46"/>
    <mergeCell ref="P43:W43"/>
    <mergeCell ref="I47:O47"/>
    <mergeCell ref="I43:O43"/>
    <mergeCell ref="P48:W48"/>
    <mergeCell ref="A54:AQ54"/>
    <mergeCell ref="P50:W50"/>
    <mergeCell ref="C30:E30"/>
    <mergeCell ref="N14:N15"/>
    <mergeCell ref="U7:Y7"/>
    <mergeCell ref="C38:E38"/>
    <mergeCell ref="C33:E33"/>
    <mergeCell ref="C35:E35"/>
    <mergeCell ref="C31:E31"/>
    <mergeCell ref="Q2:T2"/>
    <mergeCell ref="U2:V2"/>
    <mergeCell ref="W2:Y2"/>
    <mergeCell ref="B1:AP1"/>
    <mergeCell ref="BI12:BI16"/>
  </mergeCells>
  <conditionalFormatting sqref="D12:E16 D27:E39 B17:C39">
    <cfRule type="cellIs" operator="equal" priority="5" dxfId="0">
      <formula>0</formula>
    </cfRule>
  </conditionalFormatting>
  <conditionalFormatting sqref="BG12:BI39">
    <cfRule type="cellIs" operator="equal" priority="1" dxfId="1">
      <formula>0</formula>
    </cfRule>
  </conditionalFormatting>
  <conditionalFormatting sqref="B17:AP39">
    <cfRule type="expression" priority="3" dxfId="2">
      <formula>$B17=0</formula>
    </cfRule>
  </conditionalFormatting>
  <dataValidations count="13">
    <dataValidation allowBlank="1" type="list" errorStyle="stop" showInputMessage="1" showErrorMessage="1" sqref="F2">
      <formula1>"Fix To Regular,Already Regular"</formula1>
    </dataValidation>
    <dataValidation allowBlank="1" type="list" errorStyle="stop" showInputMessage="1" showErrorMessage="1" sqref="S11">
      <formula1>"Handi,Cas.All."</formula1>
    </dataValidation>
    <dataValidation allowBlank="1" type="list" errorStyle="stop" showInputMessage="1" showErrorMessage="1" sqref="U2:V2">
      <formula1>"0%,5%,10%,15%,20%"</formula1>
    </dataValidation>
    <dataValidation allowBlank="1" type="list" errorStyle="stop" showInputMessage="1" showErrorMessage="1" sqref="B4">
      <formula1>"कार्यालय:प्रधानाध्यापक,,कार्यालय:प्रधानाचार्य,,कार्यालय:"</formula1>
    </dataValidation>
    <dataValidation allowBlank="1" type="list" errorStyle="stop" showInputMessage="1" showErrorMessage="1" sqref="AA9:AC9">
      <formula1>"NPS,GPF"</formula1>
    </dataValidation>
    <dataValidation allowBlank="1" type="list" errorStyle="stop" showInputMessage="1" showErrorMessage="1" sqref="AF2:AI2">
      <formula1>"एसीपी एरियर अंतर तालिका,स्थायीकरण एरियर अंतर तालिका,सैलेरी एरियर अंतर तालिका"</formula1>
    </dataValidation>
    <dataValidation allowBlank="1" type="list" errorStyle="stop" showInputMessage="1" showErrorMessage="1" sqref="AL2:AP2">
      <formula1>"एसीपी एरियर अंतर तालिका,स्थायीकरण एरियर अंतर तालिका,सैलेरी एरियर अंतर तालिका"</formula1>
    </dataValidation>
    <dataValidation allowBlank="1" type="list" errorStyle="stop" showInputMessage="1" showErrorMessage="1" sqref="Y11">
      <formula1>"Handi,Cas.All."</formula1>
    </dataValidation>
    <dataValidation allowBlank="1" type="list" errorStyle="stop" showInputMessage="1" showErrorMessage="1" sqref="N2:P2">
      <formula1>$BA$2:$BA$5</formula1>
    </dataValidation>
    <dataValidation allowBlank="1" type="list" errorStyle="stop" showInputMessage="1" showErrorMessage="1" sqref="J11:K11">
      <formula1>$AZ$2:$AZ$214</formula1>
    </dataValidation>
    <dataValidation allowBlank="1" type="list" errorStyle="stop" showInputMessage="1" showErrorMessage="1" sqref="P11">
      <formula1>$AZ$2:$AZ$214</formula1>
    </dataValidation>
    <dataValidation allowBlank="1" type="list" errorStyle="stop" showInputMessage="1" showErrorMessage="1" sqref="Q11">
      <formula1>$AZ$2:$AZ$214</formula1>
    </dataValidation>
    <dataValidation allowBlank="1" type="list" errorStyle="stop" showInputMessage="1" showErrorMessage="1" sqref="M11">
      <formula1>"Handi,Cas.All."</formula1>
    </dataValidation>
  </dataValidations>
  <pageMargins left="0.36" right="0.17" top="0.18" bottom="0.18" header="0.17" footer="0.16"/>
  <pageSetup paperSize="9" scale="74" orientation="landscape"/>
</worksheet>
</file>

<file path=docProps/app.xml><?xml version="1.0" encoding="utf-8"?>
<Properties xmlns="http://schemas.openxmlformats.org/officeDocument/2006/extended-properties">
  <Application>Kingsoft Office</Application>
  <DocSecurity>0</DocSecurity>
  <ScaleCrop>0</ScaleCrop>
  <LinksUpToDate>0</LinksUpToDate>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itle>rajsevak.com</dc:title>
  <dc:subject>arrear sheet</dc:subject>
  <dc:creator>DELL</dc:creator>
  <cp:lastModifiedBy>pc</cp:lastModifiedBy>
  <dcterms:created xsi:type="dcterms:W3CDTF">1996-10-14T18:03:28Z</dcterms:created>
  <dcterms:modified xsi:type="dcterms:W3CDTF">2021-06-28T14:04:56Z</dcterms:modified>
</cp:coreProperties>
</file>