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19200" windowHeight="7755"/>
  </bookViews>
  <sheets>
    <sheet name="GA-55" sheetId="2" r:id="rId1"/>
    <sheet name="Other Deduction" sheetId="1" r:id="rId2"/>
    <sheet name="Tax Old Regime" sheetId="3" r:id="rId3"/>
    <sheet name="Tax New Regime" sheetId="8" r:id="rId4"/>
    <sheet name="Form 16" sheetId="9" r:id="rId5"/>
  </sheets>
  <externalReferences>
    <externalReference r:id="rId6"/>
  </externalReferences>
  <definedNames>
    <definedName name="_tds1" localSheetId="3">#REF!</definedName>
    <definedName name="_tds1">#REF!</definedName>
    <definedName name="_tds2" localSheetId="3">#REF!</definedName>
    <definedName name="_tds2">#REF!</definedName>
    <definedName name="AIR.Code001" localSheetId="3">#REF!</definedName>
    <definedName name="AIR.Code001">#REF!</definedName>
    <definedName name="AIR.Code002" localSheetId="3">#REF!</definedName>
    <definedName name="AIR.Code002">#REF!</definedName>
    <definedName name="AIR.Code003" localSheetId="3">#REF!</definedName>
    <definedName name="AIR.Code003">#REF!</definedName>
    <definedName name="AIR.Code004" localSheetId="3">#REF!</definedName>
    <definedName name="AIR.Code004">#REF!</definedName>
    <definedName name="AIR.Code005" localSheetId="3">#REF!</definedName>
    <definedName name="AIR.Code005">#REF!</definedName>
    <definedName name="AIR.Code006" localSheetId="3">#REF!</definedName>
    <definedName name="AIR.Code006">#REF!</definedName>
    <definedName name="AIR.Code007" localSheetId="3">#REF!</definedName>
    <definedName name="AIR.Code007">#REF!</definedName>
    <definedName name="AIR.Code008" localSheetId="3">#REF!</definedName>
    <definedName name="AIR.Code008">#REF!</definedName>
    <definedName name="AIR.TaxExmpIntInc" localSheetId="3">#REF!</definedName>
    <definedName name="AIR.TaxExmpIntInc">#REF!</definedName>
    <definedName name="Bank1" localSheetId="3">#REF!</definedName>
    <definedName name="Bank1">#REF!</definedName>
    <definedName name="Bank10" localSheetId="3">#REF!</definedName>
    <definedName name="Bank10">#REF!</definedName>
    <definedName name="Bank11" localSheetId="3">#REF!</definedName>
    <definedName name="Bank11">#REF!</definedName>
    <definedName name="Bank12" localSheetId="3">#REF!</definedName>
    <definedName name="Bank12">#REF!</definedName>
    <definedName name="Bank2" localSheetId="3">#REF!</definedName>
    <definedName name="Bank2">#REF!</definedName>
    <definedName name="Bank3" localSheetId="3">#REF!</definedName>
    <definedName name="Bank3">#REF!</definedName>
    <definedName name="Bank4" localSheetId="3">#REF!</definedName>
    <definedName name="Bank4">#REF!</definedName>
    <definedName name="Bank5" localSheetId="3">#REF!</definedName>
    <definedName name="Bank5">#REF!</definedName>
    <definedName name="Bank6" localSheetId="3">#REF!</definedName>
    <definedName name="Bank6">#REF!</definedName>
    <definedName name="Bank6PCAR" localSheetId="3">#REF!</definedName>
    <definedName name="Bank6PCAR">#REF!</definedName>
    <definedName name="Bank7" localSheetId="3">#REF!</definedName>
    <definedName name="Bank7">#REF!</definedName>
    <definedName name="Bank8" localSheetId="3">#REF!</definedName>
    <definedName name="Bank8">#REF!</definedName>
    <definedName name="Bank9" localSheetId="3">#REF!</definedName>
    <definedName name="Bank9">#REF!</definedName>
    <definedName name="BankAccNo" localSheetId="3">#REF!</definedName>
    <definedName name="BankAccNo">#REF!</definedName>
    <definedName name="BankArrear" localSheetId="3">#REF!</definedName>
    <definedName name="BankArrear">#REF!</definedName>
    <definedName name="BankArrear0" localSheetId="3">#REF!</definedName>
    <definedName name="BankArrear0">#REF!</definedName>
    <definedName name="BankArrear1" localSheetId="3">#REF!</definedName>
    <definedName name="BankArrear1">#REF!</definedName>
    <definedName name="BankArrear2" localSheetId="3">#REF!</definedName>
    <definedName name="BankArrear2">#REF!</definedName>
    <definedName name="BankArrear3" localSheetId="3">#REF!</definedName>
    <definedName name="BankArrear3">#REF!</definedName>
    <definedName name="BankBonus" localSheetId="3">#REF!</definedName>
    <definedName name="BankBonus">#REF!</definedName>
    <definedName name="BankDA10" localSheetId="3">#REF!</definedName>
    <definedName name="BankDA10">#REF!</definedName>
    <definedName name="BankDA5" localSheetId="3">#REF!</definedName>
    <definedName name="BankDA5">#REF!</definedName>
    <definedName name="BankDA6" localSheetId="3">#REF!</definedName>
    <definedName name="BankDA6">#REF!</definedName>
    <definedName name="BankDA8" localSheetId="3">#REF!</definedName>
    <definedName name="BankDA8">#REF!</definedName>
    <definedName name="BankPL" localSheetId="3">#REF!</definedName>
    <definedName name="BankPL">#REF!</definedName>
    <definedName name="cmb_IncD.BankAccountType" localSheetId="3">#REF!</definedName>
    <definedName name="cmb_IncD.BankAccountType">#REF!</definedName>
    <definedName name="cmb_IncD.EcsRequired" localSheetId="3">#REF!</definedName>
    <definedName name="cmb_IncD.EcsRequired">#REF!</definedName>
    <definedName name="cmb_TDSal.StateCode" localSheetId="3">#REF!</definedName>
    <definedName name="cmb_TDSal.StateCode">#REF!</definedName>
    <definedName name="cmb_TDSoth.StateCode" localSheetId="3">#REF!</definedName>
    <definedName name="cmb_TDSoth.StateCode">#REF!</definedName>
    <definedName name="i_general" localSheetId="3">#REF!</definedName>
    <definedName name="i_general">#REF!</definedName>
    <definedName name="i_general2" localSheetId="3">#REF!</definedName>
    <definedName name="i_general2">#REF!</definedName>
    <definedName name="i_tds" localSheetId="3">#REF!</definedName>
    <definedName name="i_tds">#REF!</definedName>
    <definedName name="IncD.AdvanceTax" localSheetId="3">#REF!</definedName>
    <definedName name="IncD.AdvanceTax">#REF!</definedName>
    <definedName name="IncD.AggregateIncome" localSheetId="3">#REF!</definedName>
    <definedName name="IncD.AggregateIncome">#REF!</definedName>
    <definedName name="IncD.BalTaxPayable" localSheetId="3">#REF!</definedName>
    <definedName name="IncD.BalTaxPayable">#REF!</definedName>
    <definedName name="IncD.BankAccountNumber" localSheetId="3">#REF!</definedName>
    <definedName name="IncD.BankAccountNumber">#REF!</definedName>
    <definedName name="IncD.BankAccountType" localSheetId="3">#REF!</definedName>
    <definedName name="IncD.BankAccountType">#REF!</definedName>
    <definedName name="IncD.EcsRequired" localSheetId="3">#REF!</definedName>
    <definedName name="IncD.EcsRequired">#REF!</definedName>
    <definedName name="IncD.EducationCess" localSheetId="3">#REF!</definedName>
    <definedName name="IncD.EducationCess">#REF!</definedName>
    <definedName name="IncD.FamPension" localSheetId="3">#REF!</definedName>
    <definedName name="IncD.FamPension">#REF!</definedName>
    <definedName name="IncD.GrossTaxLiability" localSheetId="3">#REF!</definedName>
    <definedName name="IncD.GrossTaxLiability">#REF!</definedName>
    <definedName name="IncD.GrossTotIncome" localSheetId="3">#REF!</definedName>
    <definedName name="IncD.GrossTotIncome">#REF!</definedName>
    <definedName name="IncD.IncomeFromOS" localSheetId="3">#REF!</definedName>
    <definedName name="IncD.IncomeFromOS">#REF!</definedName>
    <definedName name="IncD.IncomeFromSal" localSheetId="3">#REF!</definedName>
    <definedName name="IncD.IncomeFromSal">#REF!</definedName>
    <definedName name="IncD.IndInterest" localSheetId="3">#REF!</definedName>
    <definedName name="IncD.IndInterest">#REF!</definedName>
    <definedName name="IncD.IntrstPayUs234A" localSheetId="3">#REF!</definedName>
    <definedName name="IncD.IntrstPayUs234A">#REF!</definedName>
    <definedName name="IncD.IntrstPayUs234B" localSheetId="3">#REF!</definedName>
    <definedName name="IncD.IntrstPayUs234B">#REF!</definedName>
    <definedName name="IncD.IntrstPayUs234C" localSheetId="3">#REF!</definedName>
    <definedName name="IncD.IntrstPayUs234C">#REF!</definedName>
    <definedName name="IncD.MICRCode" localSheetId="3">#REF!</definedName>
    <definedName name="IncD.MICRCode">#REF!</definedName>
    <definedName name="IncD.NetAgriculturalIncome" localSheetId="3">#REF!</definedName>
    <definedName name="IncD.NetAgriculturalIncome">#REF!</definedName>
    <definedName name="IncD.NetTaxLiability" localSheetId="3">#REF!</definedName>
    <definedName name="IncD.NetTaxLiability">#REF!</definedName>
    <definedName name="IncD.RebateOnAgriInc" localSheetId="3">#REF!</definedName>
    <definedName name="IncD.RebateOnAgriInc">#REF!</definedName>
    <definedName name="IncD.RefundDue" localSheetId="3">#REF!</definedName>
    <definedName name="IncD.RefundDue">#REF!</definedName>
    <definedName name="IncD.Section80C" localSheetId="3">#REF!</definedName>
    <definedName name="IncD.Section80C">#REF!</definedName>
    <definedName name="IncD.Section80CCC" localSheetId="3">#REF!</definedName>
    <definedName name="IncD.Section80CCC">#REF!</definedName>
    <definedName name="IncD.Section80CCD" localSheetId="3">#REF!</definedName>
    <definedName name="IncD.Section80CCD">#REF!</definedName>
    <definedName name="IncD.Section80D" localSheetId="3">#REF!</definedName>
    <definedName name="IncD.Section80D">#REF!</definedName>
    <definedName name="IncD.Section80DD" localSheetId="3">#REF!</definedName>
    <definedName name="IncD.Section80DD">#REF!</definedName>
    <definedName name="IncD.Section80DDB" localSheetId="3">#REF!</definedName>
    <definedName name="IncD.Section80DDB">#REF!</definedName>
    <definedName name="IncD.Section80E" localSheetId="3">#REF!</definedName>
    <definedName name="IncD.Section80E">#REF!</definedName>
    <definedName name="IncD.Section80G" localSheetId="3">#REF!</definedName>
    <definedName name="IncD.Section80G">#REF!</definedName>
    <definedName name="IncD.Section80GG" localSheetId="3">#REF!</definedName>
    <definedName name="IncD.Section80GG">#REF!</definedName>
    <definedName name="IncD.Section80GGA" localSheetId="3">#REF!</definedName>
    <definedName name="IncD.Section80GGA">#REF!</definedName>
    <definedName name="IncD.Section80GGC" localSheetId="3">#REF!</definedName>
    <definedName name="IncD.Section80GGC">#REF!</definedName>
    <definedName name="IncD.Section80U" localSheetId="3">#REF!</definedName>
    <definedName name="IncD.Section80U">#REF!</definedName>
    <definedName name="IncD.Section89" localSheetId="3">#REF!</definedName>
    <definedName name="IncD.Section89">#REF!</definedName>
    <definedName name="IncD.Section90and91" localSheetId="3">#REF!</definedName>
    <definedName name="IncD.Section90and91">#REF!</definedName>
    <definedName name="IncD.SelfAssessmentTax" localSheetId="3">#REF!</definedName>
    <definedName name="IncD.SelfAssessmentTax">#REF!</definedName>
    <definedName name="IncD.SurchargeOnTaxPayable" localSheetId="3">#REF!</definedName>
    <definedName name="IncD.SurchargeOnTaxPayable">#REF!</definedName>
    <definedName name="IncD.TaxOnAggregateInc" localSheetId="3">#REF!</definedName>
    <definedName name="IncD.TaxOnAggregateInc">#REF!</definedName>
    <definedName name="IncD.TDS" localSheetId="3">#REF!</definedName>
    <definedName name="IncD.TDS">#REF!</definedName>
    <definedName name="IncD.TotalChapVIADeductions" localSheetId="3">#REF!</definedName>
    <definedName name="IncD.TotalChapVIADeductions">#REF!</definedName>
    <definedName name="IncD.TotalIncome" localSheetId="3">#REF!</definedName>
    <definedName name="IncD.TotalIncome">#REF!</definedName>
    <definedName name="IncD.TotalIntrstPay" localSheetId="3">#REF!</definedName>
    <definedName name="IncD.TotalIntrstPay">#REF!</definedName>
    <definedName name="IncD.TotalTaxesPaid" localSheetId="3">#REF!</definedName>
    <definedName name="IncD.TotalTaxesPaid">#REF!</definedName>
    <definedName name="IncD.TotalTaxPayable" localSheetId="3">#REF!</definedName>
    <definedName name="IncD.TotalTaxPayable">#REF!</definedName>
    <definedName name="IncD.TotTaxPlusIntrstPay" localSheetId="3">#REF!</definedName>
    <definedName name="IncD.TotTaxPlusIntrstPay">#REF!</definedName>
    <definedName name="IT.Amt" localSheetId="3">#REF!</definedName>
    <definedName name="IT.Amt">#REF!</definedName>
    <definedName name="IT.FormulaOFS" localSheetId="3">#REF!</definedName>
    <definedName name="IT.FormulaOFS">#REF!</definedName>
    <definedName name="_xlnm.Print_Area" localSheetId="0">'GA-55'!$C$4:$AC$38</definedName>
    <definedName name="_xlnm.Print_Area" localSheetId="3">'Tax New Regime'!$B$1:$Q$68</definedName>
    <definedName name="_xlnm.Print_Area" localSheetId="2">'Tax Old Regime'!$B$1:$Q$65</definedName>
    <definedName name="Sex" localSheetId="3">'Other Deduction'!#REF!</definedName>
    <definedName name="Sex">'Other Deduction'!#REF!</definedName>
    <definedName name="sheet1.CityOrTownOrDistrict" localSheetId="3">#REF!</definedName>
    <definedName name="sheet1.CityOrTownOrDistrict">#REF!</definedName>
    <definedName name="sheet1.DOB" localSheetId="3">#REF!</definedName>
    <definedName name="sheet1.DOB">#REF!</definedName>
    <definedName name="sheet1.EmployerCategory1" localSheetId="3">#REF!</definedName>
    <definedName name="sheet1.EmployerCategory1">#REF!</definedName>
    <definedName name="sheet1.FirstName" localSheetId="3">#REF!</definedName>
    <definedName name="sheet1.FirstName">#REF!</definedName>
    <definedName name="sheet1.Gender1" localSheetId="3">#REF!</definedName>
    <definedName name="sheet1.Gender1">#REF!</definedName>
    <definedName name="sheet1.LocalityOrArea" localSheetId="3">#REF!</definedName>
    <definedName name="sheet1.LocalityOrArea">#REF!</definedName>
    <definedName name="sheet1.MiddleName" localSheetId="3">#REF!</definedName>
    <definedName name="sheet1.MiddleName">#REF!</definedName>
    <definedName name="sheet1.newstcode" localSheetId="3">#REF!</definedName>
    <definedName name="sheet1.newstcode">#REF!</definedName>
    <definedName name="sheet1.OrigRetFiledDate" localSheetId="3">#REF!</definedName>
    <definedName name="sheet1.OrigRetFiledDate">#REF!</definedName>
    <definedName name="sheet1.PAN" localSheetId="3">#REF!</definedName>
    <definedName name="sheet1.PAN">#REF!</definedName>
    <definedName name="sheet1.PhoneNo" localSheetId="3">#REF!</definedName>
    <definedName name="sheet1.PhoneNo">#REF!</definedName>
    <definedName name="sheet1.PinCode" localSheetId="3">#REF!</definedName>
    <definedName name="sheet1.PinCode">#REF!</definedName>
    <definedName name="sheet1.ReceiptNo" localSheetId="3">#REF!</definedName>
    <definedName name="sheet1.ReceiptNo">#REF!</definedName>
    <definedName name="sheet1.ResidenceName" localSheetId="3">#REF!</definedName>
    <definedName name="sheet1.ResidenceName">#REF!</definedName>
    <definedName name="sheet1.ResidenceNo" localSheetId="3">#REF!</definedName>
    <definedName name="sheet1.ResidenceNo">#REF!</definedName>
    <definedName name="sheet1.ResidentialStatus" localSheetId="3">#REF!</definedName>
    <definedName name="sheet1.ResidentialStatus">#REF!</definedName>
    <definedName name="sheet1.ResidentialStatus1" localSheetId="3">#REF!</definedName>
    <definedName name="sheet1.ResidentialStatus1">#REF!</definedName>
    <definedName name="sheet1.ReturnFileSec" localSheetId="3">#REF!</definedName>
    <definedName name="sheet1.ReturnFileSec">#REF!</definedName>
    <definedName name="sheet1.ReturnFileSec1" localSheetId="3">#REF!</definedName>
    <definedName name="sheet1.ReturnFileSec1">#REF!</definedName>
    <definedName name="sheet1.ReturnType" localSheetId="3">#REF!</definedName>
    <definedName name="sheet1.ReturnType">#REF!</definedName>
    <definedName name="sheet1.ReturnType1" localSheetId="3">#REF!</definedName>
    <definedName name="sheet1.ReturnType1">#REF!</definedName>
    <definedName name="sheet1.RoadOrStreet" localSheetId="3">#REF!</definedName>
    <definedName name="sheet1.RoadOrStreet">#REF!</definedName>
    <definedName name="sheet1.StateCode" localSheetId="3">#REF!</definedName>
    <definedName name="sheet1.StateCode">#REF!</definedName>
    <definedName name="sheet1.StateCode1" localSheetId="3">#REF!</definedName>
    <definedName name="sheet1.StateCode1">#REF!</definedName>
    <definedName name="sheet1.Status" localSheetId="3">#REF!</definedName>
    <definedName name="sheet1.Status">#REF!</definedName>
    <definedName name="sheet1.Status1" localSheetId="3">#REF!</definedName>
    <definedName name="sheet1.Status1">#REF!</definedName>
    <definedName name="sheet1.STDcode" localSheetId="3">#REF!</definedName>
    <definedName name="sheet1.STDcode">#REF!</definedName>
    <definedName name="sheet1.SurNameOrOrgName" localSheetId="3">#REF!</definedName>
    <definedName name="sheet1.SurNameOrOrgName">#REF!</definedName>
    <definedName name="sheet1.SwVersionNo" localSheetId="3">#REF!</definedName>
    <definedName name="sheet1.SwVersionNo">#REF!</definedName>
    <definedName name="TaxP.Amt" localSheetId="3">#REF!</definedName>
    <definedName name="TaxP.Amt">#REF!</definedName>
    <definedName name="TaxP.BSRCode" localSheetId="3">#REF!</definedName>
    <definedName name="TaxP.BSRCode">#REF!</definedName>
    <definedName name="TaxP.DateDep" localSheetId="3">#REF!</definedName>
    <definedName name="TaxP.DateDep">#REF!</definedName>
    <definedName name="TaxP.NameOfBank" localSheetId="3">#REF!</definedName>
    <definedName name="TaxP.NameOfBank">#REF!</definedName>
    <definedName name="TaxP.NameOfBranch" localSheetId="3">#REF!</definedName>
    <definedName name="TaxP.NameOfBranch">#REF!</definedName>
    <definedName name="TaxP.SrlNoOfChaln" localSheetId="3">#REF!</definedName>
    <definedName name="TaxP.SrlNoOfChaln">#REF!</definedName>
    <definedName name="TDS_Sum" localSheetId="3">#REF!</definedName>
    <definedName name="TDS_Sum">#REF!</definedName>
    <definedName name="TDS1.TotalTDSSal" localSheetId="3">#REF!</definedName>
    <definedName name="TDS1.TotalTDSSal">#REF!</definedName>
    <definedName name="TDS2_sum" localSheetId="3">#REF!</definedName>
    <definedName name="TDS2_sum">#REF!</definedName>
    <definedName name="TDSal.AddrDetail" localSheetId="3">#REF!</definedName>
    <definedName name="TDSal.AddrDetail">#REF!</definedName>
    <definedName name="TDSal.CityOrTownOrDistrict" localSheetId="3">#REF!</definedName>
    <definedName name="TDSal.CityOrTownOrDistrict">#REF!</definedName>
    <definedName name="TDSal.DeductUnderChapVIA" localSheetId="3">#REF!</definedName>
    <definedName name="TDSal.DeductUnderChapVIA">#REF!</definedName>
    <definedName name="TDSal.EmployerOrDeductorOrCollecterName" localSheetId="3">#REF!</definedName>
    <definedName name="TDSal.EmployerOrDeductorOrCollecterName">#REF!</definedName>
    <definedName name="TDSal.IncChrgSal" localSheetId="3">#REF!</definedName>
    <definedName name="TDSal.IncChrgSal">#REF!</definedName>
    <definedName name="TDSal.PinCode" localSheetId="3">#REF!</definedName>
    <definedName name="TDSal.PinCode">#REF!</definedName>
    <definedName name="TDSal.StateCode" localSheetId="3">#REF!</definedName>
    <definedName name="TDSal.StateCode">#REF!</definedName>
    <definedName name="TDSal.TAN" localSheetId="3">#REF!</definedName>
    <definedName name="TDSal.TAN">#REF!</definedName>
    <definedName name="TDSal.TaxPayIncluSurchEdnCes" localSheetId="3">#REF!</definedName>
    <definedName name="TDSal.TaxPayIncluSurchEdnCes">#REF!</definedName>
    <definedName name="TDSal.TaxPayRefund" localSheetId="3">#REF!</definedName>
    <definedName name="TDSal.TaxPayRefund">#REF!</definedName>
    <definedName name="TDSal.TotalTDSSal" localSheetId="3">#REF!</definedName>
    <definedName name="TDSal.TotalTDSSal">#REF!</definedName>
    <definedName name="TDSoth.AddrDetail" localSheetId="3">#REF!</definedName>
    <definedName name="TDSoth.AddrDetail">#REF!</definedName>
    <definedName name="TDSoth.AmtPaid" localSheetId="3">#REF!</definedName>
    <definedName name="TDSoth.AmtPaid">#REF!</definedName>
    <definedName name="TDSoth.CityOrTownOrDistrict" localSheetId="3">#REF!</definedName>
    <definedName name="TDSoth.CityOrTownOrDistrict">#REF!</definedName>
    <definedName name="TDSoth.ClaimOutOfTotTDSOnAmtPaid" localSheetId="3">#REF!</definedName>
    <definedName name="TDSoth.ClaimOutOfTotTDSOnAmtPaid">#REF!</definedName>
    <definedName name="TDSoth.DatePayCred" localSheetId="3">#REF!</definedName>
    <definedName name="TDSoth.DatePayCred">#REF!</definedName>
    <definedName name="TDSoth.EmployerOrDeductorOrCollecterName" localSheetId="3">#REF!</definedName>
    <definedName name="TDSoth.EmployerOrDeductorOrCollecterName">#REF!</definedName>
    <definedName name="TDSoth.PinCode" localSheetId="3">#REF!</definedName>
    <definedName name="TDSoth.PinCode">#REF!</definedName>
    <definedName name="TDSoth.StateCode" localSheetId="3">#REF!</definedName>
    <definedName name="TDSoth.StateCode">#REF!</definedName>
    <definedName name="TDSoth.TAN" localSheetId="3">#REF!</definedName>
    <definedName name="TDSoth.TAN">#REF!</definedName>
    <definedName name="TDSoth.TotTDSOnAmtPaid" localSheetId="3">#REF!</definedName>
    <definedName name="TDSoth.TotTDSOnAmtPaid">#REF!</definedName>
    <definedName name="tp" localSheetId="3">#REF!</definedName>
    <definedName name="tp">#REF!</definedName>
    <definedName name="Ver.AssesseeVerName" localSheetId="3">#REF!</definedName>
    <definedName name="Ver.AssesseeVerName">#REF!</definedName>
    <definedName name="Ver.Date" localSheetId="3">#REF!</definedName>
    <definedName name="Ver.Date">#REF!</definedName>
    <definedName name="Ver.FatherName" localSheetId="3">#REF!</definedName>
    <definedName name="Ver.FatherName">#REF!</definedName>
    <definedName name="Ver.IdentificationNoOfTRP" localSheetId="3">#REF!</definedName>
    <definedName name="Ver.IdentificationNoOfTRP">#REF!</definedName>
    <definedName name="Ver.NameOfTRP" localSheetId="3">#REF!</definedName>
    <definedName name="Ver.NameOfTRP">#REF!</definedName>
    <definedName name="Ver.Place" localSheetId="3">#REF!</definedName>
    <definedName name="Ver.Place">#REF!</definedName>
    <definedName name="Ver.ReImbFrmGov" localSheetId="3">#REF!</definedName>
    <definedName name="Ver.ReImbFrmGov">#REF!</definedName>
    <definedName name="Z_01E6FF9C_BB30_4C32_9D09_6DB93F11503E_.wvu.Cols" localSheetId="0" hidden="1">'GA-55'!$AD:$XFD</definedName>
    <definedName name="Z_01E6FF9C_BB30_4C32_9D09_6DB93F11503E_.wvu.Cols" localSheetId="1" hidden="1">'Other Deduction'!$G:$XFD</definedName>
    <definedName name="Z_01E6FF9C_BB30_4C32_9D09_6DB93F11503E_.wvu.Cols" localSheetId="3" hidden="1">'Tax New Regime'!$S:$XFD</definedName>
    <definedName name="Z_01E6FF9C_BB30_4C32_9D09_6DB93F11503E_.wvu.Cols" localSheetId="2" hidden="1">'Tax Old Regime'!$S:$XFD</definedName>
    <definedName name="Z_01E6FF9C_BB30_4C32_9D09_6DB93F11503E_.wvu.PrintArea" localSheetId="0" hidden="1">'GA-55'!$C$4:$AC$36</definedName>
    <definedName name="Z_01E6FF9C_BB30_4C32_9D09_6DB93F11503E_.wvu.PrintArea" localSheetId="3" hidden="1">'Tax New Regime'!$B$1:$Q$72</definedName>
    <definedName name="Z_01E6FF9C_BB30_4C32_9D09_6DB93F11503E_.wvu.PrintArea" localSheetId="2" hidden="1">'Tax Old Regime'!$B$1:$Q$69</definedName>
    <definedName name="Z_01E6FF9C_BB30_4C32_9D09_6DB93F11503E_.wvu.Rows" localSheetId="0" hidden="1">'GA-55'!$949:$1048576,'GA-55'!$37:$948</definedName>
    <definedName name="Z_01E6FF9C_BB30_4C32_9D09_6DB93F11503E_.wvu.Rows" localSheetId="1" hidden="1">'Other Deduction'!$561:$1048576,'Other Deduction'!$23:$560</definedName>
    <definedName name="Z_01E6FF9C_BB30_4C32_9D09_6DB93F11503E_.wvu.Rows" localSheetId="3" hidden="1">'Tax New Regime'!$78:$1048576,'Tax New Regime'!$74:$77</definedName>
    <definedName name="Z_01E6FF9C_BB30_4C32_9D09_6DB93F11503E_.wvu.Rows" localSheetId="2" hidden="1">'Tax Old Regime'!$75:$1048576,'Tax Old Regime'!$71:$74</definedName>
    <definedName name="Z_483AFC7C_A53B_4837_A853_31CBC6C9ED1B_.wvu.Cols" localSheetId="0" hidden="1">'GA-55'!$AD:$XFD</definedName>
    <definedName name="Z_483AFC7C_A53B_4837_A853_31CBC6C9ED1B_.wvu.Cols" localSheetId="1" hidden="1">'Other Deduction'!$G:$XFD</definedName>
    <definedName name="Z_483AFC7C_A53B_4837_A853_31CBC6C9ED1B_.wvu.Cols" localSheetId="3" hidden="1">'Tax New Regime'!$S:$XFD</definedName>
    <definedName name="Z_483AFC7C_A53B_4837_A853_31CBC6C9ED1B_.wvu.Cols" localSheetId="2" hidden="1">'Tax Old Regime'!$S:$XFD</definedName>
    <definedName name="Z_483AFC7C_A53B_4837_A853_31CBC6C9ED1B_.wvu.PrintArea" localSheetId="0" hidden="1">'GA-55'!$C$4:$AC$36</definedName>
    <definedName name="Z_483AFC7C_A53B_4837_A853_31CBC6C9ED1B_.wvu.PrintArea" localSheetId="3" hidden="1">'Tax New Regime'!$B$1:$Q$72</definedName>
    <definedName name="Z_483AFC7C_A53B_4837_A853_31CBC6C9ED1B_.wvu.PrintArea" localSheetId="2" hidden="1">'Tax Old Regime'!$B$1:$Q$69</definedName>
    <definedName name="Z_483AFC7C_A53B_4837_A853_31CBC6C9ED1B_.wvu.Rows" localSheetId="0" hidden="1">'GA-55'!$949:$1048576,'GA-55'!$37:$948</definedName>
    <definedName name="Z_483AFC7C_A53B_4837_A853_31CBC6C9ED1B_.wvu.Rows" localSheetId="1" hidden="1">'Other Deduction'!$561:$1048576,'Other Deduction'!$23:$560</definedName>
    <definedName name="Z_483AFC7C_A53B_4837_A853_31CBC6C9ED1B_.wvu.Rows" localSheetId="3" hidden="1">'Tax New Regime'!$78:$1048576,'Tax New Regime'!$74:$77</definedName>
    <definedName name="Z_483AFC7C_A53B_4837_A853_31CBC6C9ED1B_.wvu.Rows" localSheetId="2" hidden="1">'Tax Old Regime'!$75:$1048576,'Tax Old Regime'!$71:$74</definedName>
  </definedNames>
  <calcPr calcId="124519"/>
  <customWorkbookViews>
    <customWorkbookView name="x - Personal View" guid="{483AFC7C-A53B-4837-A853-31CBC6C9ED1B}" mergeInterval="0" personalView="1" maximized="1" xWindow="1" yWindow="1" windowWidth="800" windowHeight="382" activeSheetId="1"/>
    <customWorkbookView name="Kalu Ram Kumawat - Personal View" guid="{01E6FF9C-BB30-4C32-9D09-6DB93F11503E}" mergeInterval="0" personalView="1" maximized="1" xWindow="1" yWindow="1" windowWidth="1024" windowHeight="547" activeSheetId="1"/>
  </customWorkbookViews>
</workbook>
</file>

<file path=xl/calcChain.xml><?xml version="1.0" encoding="utf-8"?>
<calcChain xmlns="http://schemas.openxmlformats.org/spreadsheetml/2006/main">
  <c r="O25" i="3"/>
  <c r="Q39"/>
  <c r="Q6"/>
  <c r="Q43"/>
  <c r="Q41"/>
  <c r="P9" i="2"/>
  <c r="H10"/>
  <c r="L10" s="1"/>
  <c r="Q44" i="3" l="1"/>
  <c r="D25" i="2"/>
  <c r="O25" s="1"/>
  <c r="I10"/>
  <c r="O9"/>
  <c r="AA24" l="1"/>
  <c r="AA26"/>
  <c r="AA27"/>
  <c r="AA28"/>
  <c r="AA29"/>
  <c r="AA30"/>
  <c r="G146" i="9" l="1"/>
  <c r="G8"/>
  <c r="G7"/>
  <c r="A7"/>
  <c r="B63" s="1"/>
  <c r="B146" s="1"/>
  <c r="Z31" i="2"/>
  <c r="Q32" i="8" l="1"/>
  <c r="Q32" i="3"/>
  <c r="K141" i="9" l="1"/>
  <c r="B40" l="1"/>
  <c r="B28"/>
  <c r="A9"/>
  <c r="G9" s="1"/>
  <c r="G12"/>
  <c r="D12"/>
  <c r="K137"/>
  <c r="I131"/>
  <c r="K131" s="1"/>
  <c r="I130"/>
  <c r="K130" s="1"/>
  <c r="G129"/>
  <c r="I129" s="1"/>
  <c r="K129" s="1"/>
  <c r="G125"/>
  <c r="I125" s="1"/>
  <c r="K125" s="1"/>
  <c r="I124"/>
  <c r="K124" s="1"/>
  <c r="I120"/>
  <c r="K120" s="1"/>
  <c r="I119"/>
  <c r="K119" s="1"/>
  <c r="L106"/>
  <c r="B61" l="1"/>
  <c r="A8"/>
  <c r="A64" s="1"/>
  <c r="A147" s="1"/>
  <c r="H155" l="1"/>
  <c r="H156"/>
  <c r="O28" i="8"/>
  <c r="I28"/>
  <c r="O27"/>
  <c r="I27"/>
  <c r="O26"/>
  <c r="O25"/>
  <c r="I25"/>
  <c r="O24"/>
  <c r="I24"/>
  <c r="O23"/>
  <c r="I23"/>
  <c r="O22"/>
  <c r="O21"/>
  <c r="O22" i="3"/>
  <c r="O26"/>
  <c r="O28"/>
  <c r="O27"/>
  <c r="O24"/>
  <c r="O23"/>
  <c r="O21"/>
  <c r="S10" i="2"/>
  <c r="H22"/>
  <c r="O22" s="1"/>
  <c r="AA22" s="1"/>
  <c r="N26"/>
  <c r="AB26" s="1"/>
  <c r="N27"/>
  <c r="AB27" s="1"/>
  <c r="N28"/>
  <c r="AB28" s="1"/>
  <c r="N29"/>
  <c r="AB29" s="1"/>
  <c r="N30"/>
  <c r="AB30" s="1"/>
  <c r="I27" i="3"/>
  <c r="G116" i="9" s="1"/>
  <c r="I116" s="1"/>
  <c r="K116" s="1"/>
  <c r="AA25" i="2"/>
  <c r="O65" i="8" l="1"/>
  <c r="Q62"/>
  <c r="Q17"/>
  <c r="K14"/>
  <c r="M9"/>
  <c r="M8"/>
  <c r="P3"/>
  <c r="L3"/>
  <c r="E3"/>
  <c r="B1"/>
  <c r="E14" l="1"/>
  <c r="M14" s="1"/>
  <c r="Q15" s="1"/>
  <c r="A2" i="1" l="1"/>
  <c r="Q59" i="3"/>
  <c r="Q38"/>
  <c r="Q37"/>
  <c r="Q36"/>
  <c r="Q35"/>
  <c r="Q42"/>
  <c r="Q40"/>
  <c r="Q17"/>
  <c r="M9"/>
  <c r="D11" i="2"/>
  <c r="Y11"/>
  <c r="Y12" s="1"/>
  <c r="Y13" s="1"/>
  <c r="Y14" s="1"/>
  <c r="Y15" s="1"/>
  <c r="Y16" s="1"/>
  <c r="Y17" s="1"/>
  <c r="Y18" s="1"/>
  <c r="S11" l="1"/>
  <c r="I11"/>
  <c r="H11"/>
  <c r="L11" s="1"/>
  <c r="O62" i="3"/>
  <c r="P3"/>
  <c r="N25" i="2"/>
  <c r="AB25" s="1"/>
  <c r="Y31"/>
  <c r="U31"/>
  <c r="K31" l="1"/>
  <c r="I25" i="3"/>
  <c r="W11" i="2"/>
  <c r="V11"/>
  <c r="AA10" l="1"/>
  <c r="Q11" l="1"/>
  <c r="W12"/>
  <c r="V12"/>
  <c r="T11"/>
  <c r="R11"/>
  <c r="P11"/>
  <c r="M8" i="3"/>
  <c r="I28"/>
  <c r="I24"/>
  <c r="I23"/>
  <c r="K14"/>
  <c r="M12"/>
  <c r="E14" s="1"/>
  <c r="Q5"/>
  <c r="I93" i="9" s="1"/>
  <c r="L3" i="3"/>
  <c r="E3"/>
  <c r="B1"/>
  <c r="J12" i="2"/>
  <c r="J13" s="1"/>
  <c r="J14" s="1"/>
  <c r="J15" s="1"/>
  <c r="J16" s="1"/>
  <c r="J17" s="1"/>
  <c r="J18" s="1"/>
  <c r="J19" s="1"/>
  <c r="J20" s="1"/>
  <c r="J21" s="1"/>
  <c r="M11"/>
  <c r="G11"/>
  <c r="F11"/>
  <c r="E11"/>
  <c r="E12"/>
  <c r="E13"/>
  <c r="E14"/>
  <c r="E15"/>
  <c r="E16"/>
  <c r="E17"/>
  <c r="E18"/>
  <c r="E19"/>
  <c r="E20"/>
  <c r="E21"/>
  <c r="J31" l="1"/>
  <c r="G12"/>
  <c r="G13" s="1"/>
  <c r="G14" s="1"/>
  <c r="G15" s="1"/>
  <c r="G16" s="1"/>
  <c r="G17" s="1"/>
  <c r="G18" s="1"/>
  <c r="G19" s="1"/>
  <c r="G20" s="1"/>
  <c r="G21" s="1"/>
  <c r="R12"/>
  <c r="R13" s="1"/>
  <c r="R14" s="1"/>
  <c r="R15" s="1"/>
  <c r="R16" s="1"/>
  <c r="R17" s="1"/>
  <c r="R18" s="1"/>
  <c r="R19" s="1"/>
  <c r="R20" s="1"/>
  <c r="R21" s="1"/>
  <c r="Q12"/>
  <c r="Q13" s="1"/>
  <c r="Q14" s="1"/>
  <c r="Q15" s="1"/>
  <c r="Q16" s="1"/>
  <c r="Q17" s="1"/>
  <c r="Q18" s="1"/>
  <c r="Q19" s="1"/>
  <c r="Q20" s="1"/>
  <c r="Q21" s="1"/>
  <c r="E31"/>
  <c r="F12"/>
  <c r="F13" s="1"/>
  <c r="F14" s="1"/>
  <c r="F15" s="1"/>
  <c r="F16" s="1"/>
  <c r="F17" s="1"/>
  <c r="F18" s="1"/>
  <c r="F19" s="1"/>
  <c r="F20" s="1"/>
  <c r="F21" s="1"/>
  <c r="P12"/>
  <c r="P13" s="1"/>
  <c r="P14" s="1"/>
  <c r="P15" s="1"/>
  <c r="P16" s="1"/>
  <c r="P17" s="1"/>
  <c r="P18" s="1"/>
  <c r="P19" s="1"/>
  <c r="P20" s="1"/>
  <c r="P21" s="1"/>
  <c r="T12"/>
  <c r="D12"/>
  <c r="W13"/>
  <c r="W14" s="1"/>
  <c r="W15" s="1"/>
  <c r="W16" s="1"/>
  <c r="W17" s="1"/>
  <c r="W18" s="1"/>
  <c r="W19" s="1"/>
  <c r="W20" s="1"/>
  <c r="W21" s="1"/>
  <c r="V13"/>
  <c r="V14" s="1"/>
  <c r="V15" s="1"/>
  <c r="V16" s="1"/>
  <c r="V17" s="1"/>
  <c r="V18" s="1"/>
  <c r="V19" s="1"/>
  <c r="V20" s="1"/>
  <c r="V21" s="1"/>
  <c r="N10"/>
  <c r="M12"/>
  <c r="M13" s="1"/>
  <c r="M14" s="1"/>
  <c r="M15" s="1"/>
  <c r="M16" s="1"/>
  <c r="M17" s="1"/>
  <c r="M18" s="1"/>
  <c r="M19" s="1"/>
  <c r="M20" s="1"/>
  <c r="M21" s="1"/>
  <c r="S12" l="1"/>
  <c r="I12"/>
  <c r="X11"/>
  <c r="X12" s="1"/>
  <c r="T13"/>
  <c r="H12"/>
  <c r="L12" s="1"/>
  <c r="F31"/>
  <c r="R31"/>
  <c r="D13"/>
  <c r="D14" s="1"/>
  <c r="P31"/>
  <c r="V31"/>
  <c r="I29" i="8" s="1"/>
  <c r="N11" i="2"/>
  <c r="W31"/>
  <c r="H14" i="3" s="1"/>
  <c r="M31" i="2"/>
  <c r="Q31"/>
  <c r="I21" i="8" s="1"/>
  <c r="G31" i="2"/>
  <c r="AA12" l="1"/>
  <c r="S13"/>
  <c r="I13"/>
  <c r="B29" i="9"/>
  <c r="AA11" i="2"/>
  <c r="AB11" s="1"/>
  <c r="T14"/>
  <c r="X13"/>
  <c r="B30" i="9"/>
  <c r="H18"/>
  <c r="I21" i="3"/>
  <c r="G114" i="9" s="1"/>
  <c r="I114" s="1"/>
  <c r="K114" s="1"/>
  <c r="I29" i="3"/>
  <c r="G117" i="9" s="1"/>
  <c r="I117" s="1"/>
  <c r="K117" s="1"/>
  <c r="H13" i="2"/>
  <c r="L13" s="1"/>
  <c r="N12"/>
  <c r="M14" i="3"/>
  <c r="Q15" s="1"/>
  <c r="AB12" i="2" l="1"/>
  <c r="F18" i="9"/>
  <c r="AA13" i="2"/>
  <c r="I14"/>
  <c r="S14"/>
  <c r="T15"/>
  <c r="X14"/>
  <c r="B31" i="9"/>
  <c r="K18"/>
  <c r="H14" i="2"/>
  <c r="L14" s="1"/>
  <c r="N22"/>
  <c r="AB22" s="1"/>
  <c r="N13"/>
  <c r="D15"/>
  <c r="D16" s="1"/>
  <c r="D17" l="1"/>
  <c r="D18" s="1"/>
  <c r="D19" s="1"/>
  <c r="D20" s="1"/>
  <c r="D21" s="1"/>
  <c r="H23"/>
  <c r="N23" s="1"/>
  <c r="AA14"/>
  <c r="S15"/>
  <c r="I15"/>
  <c r="AB13"/>
  <c r="O23"/>
  <c r="AA23" s="1"/>
  <c r="T16"/>
  <c r="X15"/>
  <c r="B32" i="9"/>
  <c r="AA15" i="2"/>
  <c r="H15"/>
  <c r="L15" s="1"/>
  <c r="N14"/>
  <c r="AB14" l="1"/>
  <c r="AB23"/>
  <c r="S16"/>
  <c r="I16"/>
  <c r="T17"/>
  <c r="X16"/>
  <c r="B33" i="9"/>
  <c r="H19"/>
  <c r="H16" i="2"/>
  <c r="L16" s="1"/>
  <c r="N15"/>
  <c r="AA16" l="1"/>
  <c r="I17"/>
  <c r="D24"/>
  <c r="H24" s="1"/>
  <c r="AB15"/>
  <c r="F19" i="9"/>
  <c r="S17" i="2"/>
  <c r="H17"/>
  <c r="L17" s="1"/>
  <c r="T18"/>
  <c r="K19" i="9"/>
  <c r="X17" i="2"/>
  <c r="B34" i="9"/>
  <c r="F62" i="3"/>
  <c r="F65" i="8"/>
  <c r="AA17" i="2"/>
  <c r="N16"/>
  <c r="AB16" s="1"/>
  <c r="I18" l="1"/>
  <c r="S18"/>
  <c r="H18"/>
  <c r="L18" s="1"/>
  <c r="T19"/>
  <c r="B35" i="9"/>
  <c r="X18" i="2"/>
  <c r="N17"/>
  <c r="AB17" s="1"/>
  <c r="AB10"/>
  <c r="I19" l="1"/>
  <c r="AA18"/>
  <c r="S19"/>
  <c r="H19"/>
  <c r="L19" s="1"/>
  <c r="T20"/>
  <c r="X19"/>
  <c r="B36" i="9"/>
  <c r="H20"/>
  <c r="N18" i="2"/>
  <c r="N24"/>
  <c r="AB24" s="1"/>
  <c r="I20" l="1"/>
  <c r="AA19"/>
  <c r="S20"/>
  <c r="H20"/>
  <c r="L20" s="1"/>
  <c r="F20" i="9"/>
  <c r="AB18" i="2"/>
  <c r="T21"/>
  <c r="K20" i="9"/>
  <c r="B37"/>
  <c r="J62" i="3"/>
  <c r="J65" i="8"/>
  <c r="N19" i="2"/>
  <c r="I21" l="1"/>
  <c r="I31" s="1"/>
  <c r="AB19"/>
  <c r="AA20"/>
  <c r="S21"/>
  <c r="S31" s="1"/>
  <c r="H21"/>
  <c r="T31"/>
  <c r="B38" i="9"/>
  <c r="L65" i="8"/>
  <c r="H21" i="9"/>
  <c r="L62" i="3"/>
  <c r="N20" i="2"/>
  <c r="AB20" s="1"/>
  <c r="D31"/>
  <c r="L21" l="1"/>
  <c r="L31" s="1"/>
  <c r="AA21"/>
  <c r="I22" i="8"/>
  <c r="I22" i="3"/>
  <c r="I115" i="9" s="1"/>
  <c r="K115" s="1"/>
  <c r="X31" i="2"/>
  <c r="F8" i="1" s="1"/>
  <c r="B39" i="9"/>
  <c r="B41" s="1"/>
  <c r="M65" i="8"/>
  <c r="P65" s="1"/>
  <c r="M62" i="3"/>
  <c r="P62" s="1"/>
  <c r="K21" i="9"/>
  <c r="K22" s="1"/>
  <c r="H22"/>
  <c r="H31" i="2"/>
  <c r="AA31"/>
  <c r="F20" i="1"/>
  <c r="I64" i="9" l="1"/>
  <c r="K143"/>
  <c r="N21" i="2"/>
  <c r="F21" i="9" l="1"/>
  <c r="F22" s="1"/>
  <c r="AB21" i="2"/>
  <c r="N31"/>
  <c r="Q4" i="3" l="1"/>
  <c r="Q4" i="8"/>
  <c r="Q7" s="1"/>
  <c r="F4" i="1"/>
  <c r="F17" s="1"/>
  <c r="Q10" i="8"/>
  <c r="O31" i="2"/>
  <c r="G113" i="9" s="1"/>
  <c r="I85" l="1"/>
  <c r="J90" s="1"/>
  <c r="J95" s="1"/>
  <c r="L103" s="1"/>
  <c r="L108" s="1"/>
  <c r="Q7" i="3"/>
  <c r="M10" s="1"/>
  <c r="Q10" s="1"/>
  <c r="Q11" s="1"/>
  <c r="Q16" s="1"/>
  <c r="Q18" s="1"/>
  <c r="I113" i="9"/>
  <c r="I26" i="3"/>
  <c r="O30" s="1"/>
  <c r="G118" i="9" s="1"/>
  <c r="I26" i="8"/>
  <c r="AB31" i="2"/>
  <c r="Q11" i="8"/>
  <c r="Q16" s="1"/>
  <c r="Q18" s="1"/>
  <c r="Q33"/>
  <c r="Q45" s="1"/>
  <c r="I118" i="9" l="1"/>
  <c r="K118" s="1"/>
  <c r="G121"/>
  <c r="K113"/>
  <c r="O30" i="8"/>
  <c r="Q31" i="3"/>
  <c r="Q46" i="8"/>
  <c r="Q47" s="1"/>
  <c r="Q51" s="1"/>
  <c r="F12" i="1" l="1"/>
  <c r="Q33" i="3"/>
  <c r="Q45" s="1"/>
  <c r="Q46" s="1"/>
  <c r="Q47" s="1"/>
  <c r="Q51" s="1"/>
  <c r="K121" i="9"/>
  <c r="K132" s="1"/>
  <c r="I121"/>
  <c r="A21" i="1"/>
  <c r="D21"/>
  <c r="Q52" i="8"/>
  <c r="Q56"/>
  <c r="Q54"/>
  <c r="Q55"/>
  <c r="Q53"/>
  <c r="Q52" i="3" l="1"/>
  <c r="K134" i="9"/>
  <c r="Q53" i="3"/>
  <c r="F6" i="1"/>
  <c r="Q57" i="8"/>
  <c r="Q58" l="1"/>
  <c r="Q59" s="1"/>
  <c r="Q60" s="1"/>
  <c r="Q61" s="1"/>
  <c r="Q63" s="1"/>
  <c r="Q54" i="3"/>
  <c r="K136" i="9" s="1"/>
  <c r="K138" s="1"/>
  <c r="Q66" i="8" l="1"/>
  <c r="B66"/>
  <c r="Q55" i="3"/>
  <c r="Q56" s="1"/>
  <c r="Q57" s="1"/>
  <c r="Q58" l="1"/>
  <c r="K139" i="9"/>
  <c r="Q60" i="3" l="1"/>
  <c r="K140" i="9"/>
  <c r="K142" l="1"/>
  <c r="K144" s="1"/>
  <c r="Q63" i="3"/>
  <c r="D20" i="1" s="1"/>
  <c r="B63" i="3"/>
  <c r="A20" i="1" s="1"/>
</calcChain>
</file>

<file path=xl/sharedStrings.xml><?xml version="1.0" encoding="utf-8"?>
<sst xmlns="http://schemas.openxmlformats.org/spreadsheetml/2006/main" count="652" uniqueCount="371">
  <si>
    <t>PS Aarampura</t>
  </si>
  <si>
    <t>SI LOAN + INT</t>
  </si>
  <si>
    <t>Basic Pay</t>
  </si>
  <si>
    <t>Dearness Pay</t>
  </si>
  <si>
    <t>UPS Pathraj Kala</t>
  </si>
  <si>
    <t>UPS Manda</t>
  </si>
  <si>
    <t>LIC</t>
  </si>
  <si>
    <t>UPS Ramsinghpura</t>
  </si>
  <si>
    <t>edku fdjk;k NwV ds fy, jlhn dh vko';drk</t>
  </si>
  <si>
    <t>;w- ,y- vkbZ- ih-@okf"kZd Iyku</t>
  </si>
  <si>
    <t>uke deZpkjh %</t>
  </si>
  <si>
    <t>#-</t>
  </si>
  <si>
    <t xml:space="preserve">                                                           'ks"k ¼4&amp;5½</t>
  </si>
  <si>
    <t xml:space="preserve"> x`g _.k ij C;kt</t>
  </si>
  <si>
    <t>Month</t>
  </si>
  <si>
    <t>SI</t>
  </si>
  <si>
    <t>jk"Vªh; cpr i= ij vnr C;kt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</si>
  <si>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</si>
  <si>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</si>
  <si>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</si>
  <si>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</si>
  <si>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</si>
  <si>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</si>
  <si>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Spl. Pay</t>
  </si>
  <si>
    <t>D.A.</t>
  </si>
  <si>
    <t>Taxable Amt</t>
  </si>
  <si>
    <t>vU; vk;</t>
  </si>
  <si>
    <t>PAN :</t>
  </si>
  <si>
    <t xml:space="preserve"> in %</t>
  </si>
  <si>
    <t xml:space="preserve">                                                              'ks"k ¼2&amp;3½</t>
  </si>
  <si>
    <t>¼v½x`g lEifr ls vk;%¼1½ Loa; ds mi;ksx esa &amp;'kwU;</t>
  </si>
  <si>
    <t>¼2½ izkIr fdjk;k #-</t>
  </si>
  <si>
    <t xml:space="preserve">¼c½ ?kVk;sa </t>
  </si>
  <si>
    <t xml:space="preserve"> x`gdj </t>
  </si>
  <si>
    <t xml:space="preserve">                                                          'ks"k &amp;@$¼7¼v½ ,oa ;ksx 7¼c½ dk½  </t>
  </si>
  <si>
    <t>ldy vk;                                                            ;ksx ¼8$9½</t>
  </si>
  <si>
    <t>(i)</t>
  </si>
  <si>
    <t>(x)</t>
  </si>
  <si>
    <t>(ii)</t>
  </si>
  <si>
    <t>(xi)</t>
  </si>
  <si>
    <r>
      <t>isa'ku Iyku gsrq va'knku¼/kkjk 80</t>
    </r>
    <r>
      <rPr>
        <sz val="12"/>
        <rFont val="Arial"/>
        <family val="2"/>
      </rPr>
      <t>ccc</t>
    </r>
    <r>
      <rPr>
        <sz val="12"/>
        <rFont val="DevLys 010"/>
      </rPr>
      <t>½</t>
    </r>
  </si>
  <si>
    <t>(iii)</t>
  </si>
  <si>
    <t>(xii)</t>
  </si>
  <si>
    <t>(iv)</t>
  </si>
  <si>
    <t>(xiii)</t>
  </si>
  <si>
    <t>(v)</t>
  </si>
  <si>
    <t>(xiv)</t>
  </si>
  <si>
    <t>(vi)</t>
  </si>
  <si>
    <t>(xv)</t>
  </si>
  <si>
    <t>(vii)</t>
  </si>
  <si>
    <t>(xvi)</t>
  </si>
  <si>
    <t>(viii)</t>
  </si>
  <si>
    <t>(xvii)</t>
  </si>
  <si>
    <t>(ix)</t>
  </si>
  <si>
    <t>dqy ;ksx 12 ¼ 1 ls 6 rd ½</t>
  </si>
  <si>
    <t xml:space="preserve"> vk;dj dh x.kuk  mijksDr dkWye 15 ds vk/kkj ij</t>
  </si>
  <si>
    <t>Nil</t>
  </si>
  <si>
    <t>2,50,001-5,00,000</t>
  </si>
  <si>
    <t>5,00,001-10,00,000</t>
  </si>
  <si>
    <t xml:space="preserve"> vk;dj dVkSrh
 dk fooj.k</t>
  </si>
  <si>
    <t>TOTAL</t>
  </si>
  <si>
    <t>Signature of Employee</t>
  </si>
  <si>
    <t>Signature of DDO</t>
  </si>
  <si>
    <t xml:space="preserve">  ;ksx 7¼c½</t>
  </si>
  <si>
    <t xml:space="preserve">                                                             dqy 'ks"k &amp;@$¼6,oa 7½</t>
  </si>
  <si>
    <r>
      <t xml:space="preserve">dj ;ksX; vk; </t>
    </r>
    <r>
      <rPr>
        <sz val="10"/>
        <rFont val="Arial"/>
        <family val="2"/>
      </rPr>
      <t>( 10 - 13 )</t>
    </r>
  </si>
  <si>
    <t>¼1½ ;ksx vk;dj</t>
  </si>
  <si>
    <r>
      <t xml:space="preserve">?kVkb;s  %&amp; jkgr /kkjk </t>
    </r>
    <r>
      <rPr>
        <sz val="10"/>
        <rFont val="Arial"/>
        <family val="2"/>
      </rPr>
      <t>89</t>
    </r>
    <r>
      <rPr>
        <sz val="12"/>
        <rFont val="DevLys 010"/>
      </rPr>
      <t xml:space="preserve"> ds rgr </t>
    </r>
  </si>
  <si>
    <t>Tax Deposited</t>
  </si>
  <si>
    <t>Surrender</t>
  </si>
  <si>
    <t>Bonus</t>
  </si>
  <si>
    <r>
      <t xml:space="preserve"> ¼</t>
    </r>
    <r>
      <rPr>
        <sz val="12"/>
        <rFont val="Calibri"/>
        <family val="2"/>
        <scheme val="minor"/>
      </rPr>
      <t>i</t>
    </r>
    <r>
      <rPr>
        <sz val="12"/>
        <rFont val="DevLys 010"/>
      </rPr>
      <t>½euksjatu Hkrk /kkjk 16 ¼</t>
    </r>
    <r>
      <rPr>
        <sz val="12"/>
        <rFont val="Arial"/>
        <family val="2"/>
      </rPr>
      <t>ii</t>
    </r>
    <r>
      <rPr>
        <sz val="12"/>
        <rFont val="DevLys 010"/>
      </rPr>
      <t>½ ds vUrxrZ ¼ vf/kdre lhek : 5000 ½</t>
    </r>
  </si>
  <si>
    <r>
      <t xml:space="preserve"> ¼</t>
    </r>
    <r>
      <rPr>
        <sz val="12"/>
        <rFont val="Calibri"/>
        <family val="2"/>
        <scheme val="minor"/>
      </rPr>
      <t>ii</t>
    </r>
    <r>
      <rPr>
        <sz val="12"/>
        <rFont val="DevLys 010"/>
      </rPr>
      <t>½ O;o;k; dj /kkjk 16 ¼</t>
    </r>
    <r>
      <rPr>
        <sz val="12"/>
        <rFont val="Arial"/>
        <family val="2"/>
      </rPr>
      <t>iii</t>
    </r>
    <r>
      <rPr>
        <sz val="12"/>
        <rFont val="DevLys 010"/>
      </rPr>
      <t xml:space="preserve">½ ds vUrxrZ </t>
    </r>
  </si>
  <si>
    <r>
      <t>jkT; chek ¼</t>
    </r>
    <r>
      <rPr>
        <sz val="12"/>
        <rFont val="Calibri"/>
        <family val="2"/>
        <scheme val="minor"/>
      </rPr>
      <t>SI)</t>
    </r>
  </si>
  <si>
    <r>
      <t>thou chek izhfe;e ¼</t>
    </r>
    <r>
      <rPr>
        <sz val="12"/>
        <rFont val="Calibri"/>
        <family val="2"/>
        <scheme val="minor"/>
      </rPr>
      <t>LIC)</t>
    </r>
  </si>
  <si>
    <r>
      <t>jk"Vªh; cpr i= ¼</t>
    </r>
    <r>
      <rPr>
        <sz val="12"/>
        <rFont val="Calibri"/>
        <family val="2"/>
        <scheme val="minor"/>
      </rPr>
      <t>NSC)</t>
    </r>
  </si>
  <si>
    <r>
      <t>yksd Hkfo"; fuf/k ¼</t>
    </r>
    <r>
      <rPr>
        <sz val="12"/>
        <rFont val="Calibri"/>
        <family val="2"/>
        <scheme val="minor"/>
      </rPr>
      <t>PPF)</t>
    </r>
  </si>
  <si>
    <r>
      <t>jk"Vªh; cpr Ldhe ¼</t>
    </r>
    <r>
      <rPr>
        <sz val="12"/>
        <rFont val="Calibri"/>
        <family val="2"/>
        <scheme val="minor"/>
      </rPr>
      <t>NSS)</t>
    </r>
  </si>
  <si>
    <r>
      <rPr>
        <sz val="10"/>
        <rFont val="Calibri"/>
        <family val="2"/>
        <scheme val="minor"/>
      </rPr>
      <t>10,00,000</t>
    </r>
    <r>
      <rPr>
        <sz val="10"/>
        <rFont val="DevLys 010"/>
      </rPr>
      <t xml:space="preserve"> ls vf/kd</t>
    </r>
  </si>
  <si>
    <r>
      <t xml:space="preserve">10,00,000 </t>
    </r>
    <r>
      <rPr>
        <sz val="12"/>
        <rFont val="DevLys 010"/>
      </rPr>
      <t>ls vf/kd</t>
    </r>
  </si>
  <si>
    <t>,d O;fDr dj nkrk</t>
  </si>
  <si>
    <r>
      <t xml:space="preserve">2,50,000 </t>
    </r>
    <r>
      <rPr>
        <sz val="12"/>
        <rFont val="DevLys 010"/>
      </rPr>
      <t>rd</t>
    </r>
  </si>
  <si>
    <r>
      <t xml:space="preserve">5,00,000 </t>
    </r>
    <r>
      <rPr>
        <sz val="12"/>
        <rFont val="DevLys 010"/>
      </rPr>
      <t>rd</t>
    </r>
  </si>
  <si>
    <t>dqy 'ks"k vk;dj</t>
  </si>
  <si>
    <t>Fixation Arrear</t>
  </si>
  <si>
    <r>
      <t xml:space="preserve"> fdjk;s dk </t>
    </r>
    <r>
      <rPr>
        <sz val="10"/>
        <rFont val="Calibri"/>
        <family val="2"/>
        <scheme val="minor"/>
      </rPr>
      <t>30%</t>
    </r>
  </si>
  <si>
    <r>
      <t xml:space="preserve">x`g _.k fdLr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HBA Premium)</t>
    </r>
  </si>
  <si>
    <t>Vh-Mh-,l-
:Ik;s</t>
  </si>
  <si>
    <t>Income Tax / TDS</t>
  </si>
  <si>
    <t>Leave  Pay</t>
  </si>
  <si>
    <t xml:space="preserve">Other </t>
  </si>
  <si>
    <t>HBA Interest</t>
  </si>
  <si>
    <t>HBA Premium</t>
  </si>
  <si>
    <t>Total
Deduction</t>
  </si>
  <si>
    <t>Gross  Salary</t>
  </si>
  <si>
    <t>ofj"B ukxfjd ¼60 ls 80 o"kZ rd½</t>
  </si>
  <si>
    <r>
      <t xml:space="preserve">3,00,000 </t>
    </r>
    <r>
      <rPr>
        <sz val="12"/>
        <rFont val="DevLys 010"/>
      </rPr>
      <t>rd</t>
    </r>
  </si>
  <si>
    <t>3,00,001-5,00,000</t>
  </si>
  <si>
    <t>¼3½ 'ks"k vk;dj ¼1&amp;2½</t>
  </si>
  <si>
    <t xml:space="preserve">                                                             dqy vk;dj ¼3$4½</t>
  </si>
  <si>
    <t xml:space="preserve">                        vf/kdre dVkSrh dh jkf'k 1-50 yk[k #i, rd</t>
  </si>
  <si>
    <r>
      <rPr>
        <sz val="10"/>
        <rFont val="Arial"/>
        <family val="2"/>
      </rPr>
      <t>(A)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vf/kdre lhek 1]50]000@&amp; ¼/kkjk </t>
    </r>
    <r>
      <rPr>
        <sz val="10"/>
        <rFont val="Arial"/>
        <family val="2"/>
      </rPr>
      <t>80CCE</t>
    </r>
    <r>
      <rPr>
        <sz val="12"/>
        <rFont val="DevLys 010"/>
      </rPr>
      <t xml:space="preserve"> ½ ] ¼/kkjk </t>
    </r>
    <r>
      <rPr>
        <sz val="10"/>
        <rFont val="Arial"/>
        <family val="2"/>
      </rPr>
      <t>80CCD (2),</t>
    </r>
    <r>
      <rPr>
        <sz val="12"/>
        <rFont val="Arial"/>
        <family val="2"/>
      </rPr>
      <t xml:space="preserve"> </t>
    </r>
    <r>
      <rPr>
        <sz val="12"/>
        <rFont val="DevLys 010"/>
      </rPr>
      <t>ds vykok</t>
    </r>
  </si>
  <si>
    <t xml:space="preserve">V;w'ku Qhl </t>
  </si>
  <si>
    <r>
      <t xml:space="preserve">ih-,y-vkbZ-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PLI)</t>
    </r>
  </si>
  <si>
    <r>
      <t>LFkfxr okf"kZdh ¼</t>
    </r>
    <r>
      <rPr>
        <sz val="10"/>
        <rFont val="Calibri"/>
        <family val="2"/>
        <scheme val="minor"/>
      </rPr>
      <t>Defferred Annuty)</t>
    </r>
  </si>
  <si>
    <t>bfDoVh fyad lsfoax Ldhe</t>
  </si>
  <si>
    <r>
      <t xml:space="preserve">8- /kkjk </t>
    </r>
    <r>
      <rPr>
        <sz val="10"/>
        <rFont val="Calibri"/>
        <family val="2"/>
        <scheme val="minor"/>
      </rPr>
      <t>80 GGA</t>
    </r>
    <r>
      <rPr>
        <sz val="12"/>
        <rFont val="DevLys 010"/>
      </rPr>
      <t xml:space="preserve"> vuqeksfnr oSKkfud] lkekftd] xzkeh.k fodkl vkfn gsrq fn;k x;k nku</t>
    </r>
  </si>
  <si>
    <t>Rebate Under Section
80C, 80CCC, 80CCD(1)</t>
  </si>
  <si>
    <r>
      <t xml:space="preserve">;ksx </t>
    </r>
    <r>
      <rPr>
        <sz val="10"/>
        <rFont val="Arial"/>
        <family val="2"/>
      </rPr>
      <t>11(A+B+C)</t>
    </r>
    <r>
      <rPr>
        <sz val="12"/>
        <rFont val="Arial"/>
        <family val="2"/>
      </rPr>
      <t xml:space="preserve">      </t>
    </r>
  </si>
  <si>
    <r>
      <t>lkewfgd chek izhfe;e ¼</t>
    </r>
    <r>
      <rPr>
        <sz val="12"/>
        <rFont val="Calibri"/>
        <family val="2"/>
        <scheme val="minor"/>
      </rPr>
      <t>G.Ins.)</t>
    </r>
  </si>
  <si>
    <t>80 o"kZ ;k vf/kd vk;q</t>
  </si>
  <si>
    <r>
      <t xml:space="preserve">dqy dVkSrh </t>
    </r>
    <r>
      <rPr>
        <b/>
        <sz val="10"/>
        <rFont val="Arial"/>
        <family val="2"/>
      </rPr>
      <t>( 11 + 12)</t>
    </r>
  </si>
  <si>
    <t>gLrk{kj dkfeZd</t>
  </si>
  <si>
    <r>
      <t>?kVkb;s dVkSSfr;k¡ %&amp; /kkjk</t>
    </r>
    <r>
      <rPr>
        <b/>
        <sz val="12"/>
        <rFont val="Arial"/>
        <family val="2"/>
      </rPr>
      <t xml:space="preserve"> </t>
    </r>
    <r>
      <rPr>
        <b/>
        <sz val="12"/>
        <rFont val="Calibri"/>
        <family val="2"/>
        <scheme val="minor"/>
      </rPr>
      <t xml:space="preserve">US </t>
    </r>
    <r>
      <rPr>
        <b/>
        <sz val="10"/>
        <rFont val="Arial"/>
        <family val="2"/>
      </rPr>
      <t>80C, 80CCC,80CCD (1)</t>
    </r>
  </si>
  <si>
    <t xml:space="preserve"> vU; dVkSfr;k¡</t>
  </si>
  <si>
    <t>1- edku fdjk;k HkRrk ¼ NwV tks ysuh gS½</t>
  </si>
  <si>
    <t>4- x`g lEifr ls izkIr fdjk;k &amp; vk;</t>
  </si>
  <si>
    <t xml:space="preserve">5- x`gdj </t>
  </si>
  <si>
    <t>6- x`g _.k fdLr ewy ¼tks osru ls ugha dkVk x;k½</t>
  </si>
  <si>
    <t>7- x`g _.k fdLr C;kt ¼tks osru ls ugha dkVk x;k½</t>
  </si>
  <si>
    <r>
      <t xml:space="preserve">8- thou chek izhfe;e ¼tks osru ls ugh dkVk x;k½ </t>
    </r>
    <r>
      <rPr>
        <sz val="11"/>
        <rFont val="Calibri"/>
        <family val="2"/>
        <scheme val="minor"/>
      </rPr>
      <t>LIC</t>
    </r>
  </si>
  <si>
    <t>11- ;w- ,y- vkbZ- ih-@okf"kZd Iyku</t>
  </si>
  <si>
    <t>13- jk"Vªh; cpr i= ij vnr C;kt</t>
  </si>
  <si>
    <r>
      <t xml:space="preserve">14- yksd Hkfo"; fuf/k </t>
    </r>
    <r>
      <rPr>
        <sz val="11"/>
        <rFont val="Calibri"/>
        <family val="2"/>
        <scheme val="minor"/>
      </rPr>
      <t>(PPF)</t>
    </r>
  </si>
  <si>
    <t>15- jk"Vªh; cpr Ldhe</t>
  </si>
  <si>
    <r>
      <t xml:space="preserve">4- /kkjk </t>
    </r>
    <r>
      <rPr>
        <sz val="10"/>
        <rFont val="Calibri"/>
        <family val="2"/>
        <scheme val="minor"/>
      </rPr>
      <t>80E</t>
    </r>
    <r>
      <rPr>
        <sz val="12"/>
        <rFont val="Arial"/>
        <family val="2"/>
      </rPr>
      <t xml:space="preserve"> </t>
    </r>
    <r>
      <rPr>
        <sz val="12"/>
        <rFont val="DevLys 010"/>
      </rPr>
      <t>mPp f'k{kk gsrq fy, _.k dk C;kt</t>
    </r>
  </si>
  <si>
    <r>
      <t xml:space="preserve">5- /kkjk </t>
    </r>
    <r>
      <rPr>
        <sz val="10"/>
        <rFont val="Calibri"/>
        <family val="2"/>
        <scheme val="minor"/>
      </rPr>
      <t>80G</t>
    </r>
    <r>
      <rPr>
        <sz val="12"/>
        <rFont val="DevLys 010"/>
      </rPr>
      <t xml:space="preserve"> /kekZFkZ laLFkkvksa vkfn dks fn;s nku </t>
    </r>
    <r>
      <rPr>
        <sz val="11"/>
        <rFont val="DevLys 010"/>
      </rPr>
      <t>¼ d Js.kh esa 100 izfr'kr ,oa [k Js.kh esa 50 izfr'kr½</t>
    </r>
  </si>
  <si>
    <r>
      <t xml:space="preserve">6- /kkjk </t>
    </r>
    <r>
      <rPr>
        <sz val="10"/>
        <rFont val="Calibri"/>
        <family val="2"/>
        <scheme val="minor"/>
      </rPr>
      <t>80U</t>
    </r>
    <r>
      <rPr>
        <sz val="12"/>
        <rFont val="DevLys 010"/>
      </rPr>
      <t xml:space="preserve"> LFkkbZ :i ls 'kkjhfjd vleFkZrrk dh n'kk esa </t>
    </r>
    <r>
      <rPr>
        <sz val="10"/>
        <rFont val="DevLys 010"/>
      </rPr>
      <t>¼vf/kdre 75]000 rFkk  vf/kfu;e 1995ds vuqlkj 125]000½</t>
    </r>
  </si>
  <si>
    <t>Group Insurance  
Accidental</t>
  </si>
  <si>
    <t>ROP (If any, put the value in minus)</t>
  </si>
  <si>
    <t>Net Payment</t>
  </si>
  <si>
    <t>TAN:</t>
  </si>
  <si>
    <t>No</t>
  </si>
  <si>
    <t>vU; tekjkf'k ¼/kkjk 80 lh ds vUrxZr½</t>
  </si>
  <si>
    <t>H.R.A.</t>
  </si>
  <si>
    <t>osru ds vfrfjDr dVkSfr;k¡] vk;@tek jkf'k ,oa NwV dk fooj.k</t>
  </si>
  <si>
    <t>HRA</t>
  </si>
  <si>
    <t>(xviii)</t>
  </si>
  <si>
    <t>lqdU;k le`f) ;kstuk esa tek jkf'k</t>
  </si>
  <si>
    <r>
      <rPr>
        <b/>
        <sz val="12"/>
        <rFont val="DevLys 010"/>
      </rPr>
      <t>;ksx</t>
    </r>
    <r>
      <rPr>
        <b/>
        <sz val="12"/>
        <rFont val="Times New Roman"/>
        <family val="1"/>
      </rPr>
      <t xml:space="preserve"> ( i </t>
    </r>
    <r>
      <rPr>
        <b/>
        <sz val="12"/>
        <rFont val="DevLys 010"/>
      </rPr>
      <t>ls</t>
    </r>
    <r>
      <rPr>
        <b/>
        <sz val="12"/>
        <rFont val="Times New Roman"/>
        <family val="1"/>
      </rPr>
      <t xml:space="preserve"> xviii )</t>
    </r>
  </si>
  <si>
    <t xml:space="preserve">;ksx dkWye 19 </t>
  </si>
  <si>
    <r>
      <t xml:space="preserve">dqy vk; dh jkf'k dks lEiw.kZ djuk ¼ nl ds xq.kd esa ½ /kkjk </t>
    </r>
    <r>
      <rPr>
        <b/>
        <sz val="11"/>
        <rFont val="Calibri"/>
        <family val="2"/>
        <scheme val="minor"/>
      </rPr>
      <t>288A</t>
    </r>
  </si>
  <si>
    <r>
      <t xml:space="preserve">¼4½ </t>
    </r>
    <r>
      <rPr>
        <sz val="12"/>
        <rFont val="DevLys 010"/>
      </rPr>
      <t xml:space="preserve">f'k{kk midj </t>
    </r>
    <r>
      <rPr>
        <sz val="11"/>
        <rFont val="Times New Roman"/>
        <family val="1"/>
      </rPr>
      <t>2</t>
    </r>
    <r>
      <rPr>
        <sz val="10"/>
        <rFont val="Arial"/>
        <family val="2"/>
      </rPr>
      <t>%</t>
    </r>
    <r>
      <rPr>
        <sz val="12"/>
        <rFont val="DevLys 010"/>
      </rPr>
      <t xml:space="preserve"> ,oa mPp f'k{kk ds fy, vf/kHkkj </t>
    </r>
    <r>
      <rPr>
        <sz val="12"/>
        <rFont val="Times New Roman"/>
        <family val="1"/>
      </rPr>
      <t>2</t>
    </r>
    <r>
      <rPr>
        <sz val="10"/>
        <rFont val="Arial"/>
        <family val="2"/>
      </rPr>
      <t>%  (</t>
    </r>
    <r>
      <rPr>
        <sz val="12"/>
        <rFont val="DevLys 010"/>
      </rPr>
      <t xml:space="preserve">;ksx </t>
    </r>
    <r>
      <rPr>
        <sz val="11"/>
        <rFont val="Times New Roman"/>
        <family val="1"/>
      </rPr>
      <t>4</t>
    </r>
    <r>
      <rPr>
        <sz val="10"/>
        <rFont val="Arial"/>
        <family val="2"/>
      </rPr>
      <t>%</t>
    </r>
    <r>
      <rPr>
        <sz val="12"/>
        <rFont val="Arial"/>
        <family val="2"/>
      </rPr>
      <t>)</t>
    </r>
  </si>
  <si>
    <t>Salary Arrear 1</t>
  </si>
  <si>
    <t>Salary Arrear 2</t>
  </si>
  <si>
    <t>Salary Arrear 3</t>
  </si>
  <si>
    <r>
      <t xml:space="preserve">1-/kkjk </t>
    </r>
    <r>
      <rPr>
        <sz val="10"/>
        <rFont val="Calibri"/>
        <family val="2"/>
        <scheme val="minor"/>
      </rPr>
      <t>80 D</t>
    </r>
    <r>
      <rPr>
        <sz val="12"/>
        <rFont val="Arial"/>
        <family val="2"/>
      </rPr>
      <t xml:space="preserve"> ,</t>
    </r>
    <r>
      <rPr>
        <sz val="12"/>
        <rFont val="DevLys 010"/>
      </rPr>
      <t xml:space="preserve">fpfdRlk chek izhfe;e </t>
    </r>
    <r>
      <rPr>
        <sz val="9"/>
        <rFont val="DevLys 010"/>
      </rPr>
      <t>¼Lo;a]ifr@iRuh o cPpksa ds fy, : 25000] ekrk&amp;firk ds fy, : 25000]lhfu;j flVhtu : 50000½</t>
    </r>
  </si>
  <si>
    <r>
      <t xml:space="preserve">2- /kkjk </t>
    </r>
    <r>
      <rPr>
        <sz val="10"/>
        <rFont val="Calibri"/>
        <family val="2"/>
        <scheme val="minor"/>
      </rPr>
      <t>80DD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fodykax vkfJrksa ds fpfdRlk mipkj </t>
    </r>
    <r>
      <rPr>
        <sz val="11"/>
        <rFont val="DevLys 010"/>
      </rPr>
      <t xml:space="preserve">¼vf/kdre 75]000 rFkk </t>
    </r>
    <r>
      <rPr>
        <sz val="10"/>
        <rFont val="Times New Roman"/>
        <family val="1"/>
      </rPr>
      <t>80%</t>
    </r>
    <r>
      <rPr>
        <sz val="11"/>
        <rFont val="Times New Roman"/>
        <family val="1"/>
      </rPr>
      <t xml:space="preserve"> </t>
    </r>
    <r>
      <rPr>
        <sz val="11"/>
        <rFont val="DevLys 010"/>
      </rPr>
      <t>;k vf/kd fodykaxrk 125]000½</t>
    </r>
  </si>
  <si>
    <r>
      <t xml:space="preserve">7- /kkjk </t>
    </r>
    <r>
      <rPr>
        <sz val="10"/>
        <rFont val="Calibri"/>
        <family val="2"/>
        <scheme val="minor"/>
      </rPr>
      <t>80 TTA</t>
    </r>
    <r>
      <rPr>
        <sz val="12"/>
        <rFont val="DevLys 010"/>
      </rPr>
      <t xml:space="preserve"> cpr [kkrs ij vf/kdre C;kt :- 10]000 </t>
    </r>
    <r>
      <rPr>
        <sz val="10"/>
        <rFont val="Calibri"/>
        <family val="2"/>
        <scheme val="minor"/>
      </rPr>
      <t xml:space="preserve">194(IA) (80 TTB - </t>
    </r>
    <r>
      <rPr>
        <sz val="12"/>
        <rFont val="DevLys 010"/>
      </rPr>
      <t>aofj"B ukxfjd vf/kdre C;kt 50000:-½</t>
    </r>
  </si>
  <si>
    <r>
      <rPr>
        <b/>
        <sz val="12"/>
        <rFont val="DevLys 010"/>
      </rPr>
      <t>¼2½</t>
    </r>
    <r>
      <rPr>
        <sz val="12"/>
        <rFont val="DevLys 010"/>
      </rPr>
      <t xml:space="preserve"> NwV ?kkjk 87¼</t>
    </r>
    <r>
      <rPr>
        <sz val="10"/>
        <rFont val="Calibri"/>
        <family val="2"/>
        <scheme val="minor"/>
      </rPr>
      <t>A</t>
    </r>
    <r>
      <rPr>
        <sz val="12"/>
        <rFont val="DevLys 010"/>
      </rPr>
      <t>½ ¼2-50 yk[k ls 5-00 yk[k rd dh dj ;ksX; vk; ij vk;dj dh NwV vf/kdre :- 12500 rd½</t>
    </r>
  </si>
  <si>
    <t>NAME :</t>
  </si>
  <si>
    <t>A/C NO.</t>
  </si>
  <si>
    <t>MOB NO.</t>
  </si>
  <si>
    <r>
      <t xml:space="preserve"> ¼</t>
    </r>
    <r>
      <rPr>
        <sz val="12"/>
        <rFont val="Calibri"/>
        <family val="2"/>
        <scheme val="minor"/>
      </rPr>
      <t>iiI</t>
    </r>
    <r>
      <rPr>
        <sz val="12"/>
        <rFont val="DevLys 010"/>
      </rPr>
      <t xml:space="preserve">½ LVs.MMZ fMMsD'ku </t>
    </r>
    <r>
      <rPr>
        <sz val="10"/>
        <rFont val="Times New Roman"/>
        <family val="1"/>
      </rPr>
      <t>(Standard Deduction)  5</t>
    </r>
    <r>
      <rPr>
        <sz val="12"/>
        <rFont val="DevLys 010"/>
      </rPr>
      <t>0]000 ¼vf/kdre½</t>
    </r>
  </si>
  <si>
    <t>BASIC+D.A.</t>
  </si>
  <si>
    <t>Bill No. &amp; T.V. No.</t>
  </si>
  <si>
    <r>
      <t xml:space="preserve">3- /kkjk </t>
    </r>
    <r>
      <rPr>
        <sz val="10"/>
        <rFont val="Calibri"/>
        <family val="2"/>
        <scheme val="minor"/>
      </rPr>
      <t>80DDB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fof'k"V jksaxksa ds mipkj gsrq dVkSrh </t>
    </r>
    <r>
      <rPr>
        <sz val="10"/>
        <rFont val="DevLys 010"/>
      </rPr>
      <t>¼vf/kdre : 40]000] lhfu;j flVhtu gsrq : 100]000½</t>
    </r>
  </si>
  <si>
    <t xml:space="preserve">WWW.RAJTEACHERS.NET </t>
  </si>
  <si>
    <r>
      <t xml:space="preserve">2,50,000 </t>
    </r>
    <r>
      <rPr>
        <sz val="11"/>
        <rFont val="DevLys 010"/>
      </rPr>
      <t>rd</t>
    </r>
  </si>
  <si>
    <t>5,00,001-7,50,000</t>
  </si>
  <si>
    <t>7,50,001-10,00,000</t>
  </si>
  <si>
    <t>10,00,001-12,50,000</t>
  </si>
  <si>
    <t>12,50,001-15,00.000</t>
  </si>
  <si>
    <r>
      <rPr>
        <sz val="11"/>
        <rFont val="Calibri"/>
        <family val="2"/>
        <scheme val="minor"/>
      </rPr>
      <t>15,00,001</t>
    </r>
    <r>
      <rPr>
        <sz val="11"/>
        <rFont val="DevLys 010"/>
      </rPr>
      <t xml:space="preserve"> ls vf/kd</t>
    </r>
  </si>
  <si>
    <r>
      <t>9- ih-,y-vkbZ-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(PLI)</t>
    </r>
  </si>
  <si>
    <r>
      <t>10- V;w'ku Qhl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(Tution Fees)</t>
    </r>
  </si>
  <si>
    <r>
      <t>12- jk"Vªh; cpr i=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(NSC)</t>
    </r>
  </si>
  <si>
    <r>
      <t>16- lqdU;k le`f) ;kstuk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(SSY)</t>
    </r>
  </si>
  <si>
    <r>
      <t>2- euksjatu Hkrk /kkjk 16 ¼</t>
    </r>
    <r>
      <rPr>
        <sz val="13"/>
        <rFont val="Calibri"/>
        <family val="2"/>
        <scheme val="minor"/>
      </rPr>
      <t>ii</t>
    </r>
    <r>
      <rPr>
        <sz val="13"/>
        <rFont val="Kruti Dev 010"/>
      </rPr>
      <t xml:space="preserve">½ ds vUrxZr </t>
    </r>
  </si>
  <si>
    <r>
      <t>3- O;o;k; dj /kkjk 16 ¼</t>
    </r>
    <r>
      <rPr>
        <sz val="13"/>
        <rFont val="Calibri"/>
        <family val="2"/>
        <scheme val="minor"/>
      </rPr>
      <t>iii</t>
    </r>
    <r>
      <rPr>
        <sz val="13"/>
        <rFont val="Kruti Dev 010"/>
      </rPr>
      <t xml:space="preserve">½ ds vUrxrZ </t>
    </r>
  </si>
  <si>
    <t>RAJTEACHERS.NET</t>
  </si>
  <si>
    <t>Yes</t>
  </si>
  <si>
    <t>HITKARI NIDHI</t>
  </si>
  <si>
    <t>RPMF/RGHS</t>
  </si>
  <si>
    <r>
      <t xml:space="preserve"> ¼</t>
    </r>
    <r>
      <rPr>
        <sz val="12"/>
        <rFont val="Calibri"/>
        <family val="2"/>
        <scheme val="minor"/>
      </rPr>
      <t>i</t>
    </r>
    <r>
      <rPr>
        <sz val="12"/>
        <rFont val="DevLys 010"/>
      </rPr>
      <t>½ euksjatu Hkrk /kkjk 16 ¼</t>
    </r>
    <r>
      <rPr>
        <sz val="12"/>
        <rFont val="Arial"/>
        <family val="2"/>
      </rPr>
      <t>ii</t>
    </r>
    <r>
      <rPr>
        <sz val="12"/>
        <rFont val="DevLys 010"/>
      </rPr>
      <t>½ ds vUrxrZ ¼ vf/kdre lhek : 5000 ½</t>
    </r>
  </si>
  <si>
    <t>INCOME TAX CALCULATION (GA-55) 2022-23</t>
  </si>
  <si>
    <t>vk;dj x.kuk izi= o"kZ 2022&amp;2023 ¼dj fu/kkZj.k o"kZ 2023&amp;2024½</t>
  </si>
  <si>
    <t>flrEcj 2022
rd  :i;s</t>
  </si>
  <si>
    <t>fnlEcj 20212rd  :i;s</t>
  </si>
  <si>
    <t>tuojh 2023
rd :i;s</t>
  </si>
  <si>
    <t>Qjojh 2023
rd  :i;s</t>
  </si>
  <si>
    <t>vk; %  o"kZ&amp;2022&amp;23 esa izkIr dqy osru ¼ dj ;ksX; lqfo/kkvksa ds eqY; lfgr ½</t>
  </si>
  <si>
    <t>fnlEcj 2022
rd  :i;s</t>
  </si>
  <si>
    <t>DA Arrear 34%</t>
  </si>
  <si>
    <r>
      <t>lkekU; izko/kk;h fuf/k ¼</t>
    </r>
    <r>
      <rPr>
        <sz val="12"/>
        <rFont val="Calibri"/>
        <family val="2"/>
        <scheme val="minor"/>
      </rPr>
      <t>GPF/GPF 2004)</t>
    </r>
  </si>
  <si>
    <r>
      <rPr>
        <sz val="10"/>
        <rFont val="Arial"/>
        <family val="2"/>
      </rPr>
      <t>(A)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vf/kdre lhek 1]50]000@&amp; ¼/kkjk </t>
    </r>
    <r>
      <rPr>
        <sz val="10"/>
        <rFont val="Arial"/>
        <family val="2"/>
      </rPr>
      <t>80CCE</t>
    </r>
    <r>
      <rPr>
        <sz val="12"/>
        <rFont val="DevLys 010"/>
      </rPr>
      <t xml:space="preserve"> ½</t>
    </r>
    <r>
      <rPr>
        <sz val="12"/>
        <rFont val="Arial"/>
        <family val="2"/>
      </rPr>
      <t xml:space="preserve"> </t>
    </r>
    <r>
      <rPr>
        <sz val="12"/>
        <rFont val="DevLys 010"/>
      </rPr>
      <t>ds vykok</t>
    </r>
  </si>
  <si>
    <t>FORM NO.16</t>
  </si>
  <si>
    <t>[See rule 31 (1) (a)]</t>
  </si>
  <si>
    <t>Part A</t>
  </si>
  <si>
    <t>Certificate under section 203 of the Income Tax Act, 1961 for tax deducted</t>
  </si>
  <si>
    <t>at source from income chargeable under the head  “ Salaries “</t>
  </si>
  <si>
    <t>Name and address of the employer</t>
  </si>
  <si>
    <t>Name and Designation of the employee</t>
  </si>
  <si>
    <t>PAN of the Deducter</t>
  </si>
  <si>
    <t>TAN of the Deducter</t>
  </si>
  <si>
    <t>PAN of the Employee</t>
  </si>
  <si>
    <t>TDS Circle where annual</t>
  </si>
  <si>
    <t>PERIOD</t>
  </si>
  <si>
    <t>Assessment Year</t>
  </si>
  <si>
    <t>return / statement under</t>
  </si>
  <si>
    <t>FROM</t>
  </si>
  <si>
    <t>TO</t>
  </si>
  <si>
    <t>section 206 is to be filed</t>
  </si>
  <si>
    <t>Smmary of amount Paid/credited and tax Deducted at source thereon in respect of the Employee</t>
  </si>
  <si>
    <t>Quarter(s)</t>
  </si>
  <si>
    <t>Receipt Numbersof Original Quaterly Statements of TDS Under Sub-Section (3) of Section 200</t>
  </si>
  <si>
    <t>Amount Paid cridited</t>
  </si>
  <si>
    <t xml:space="preserve">      Amount of Tax Deducted     (Rs)</t>
  </si>
  <si>
    <t>Amount of Tax Deposited / Remitted                               (Rs)</t>
  </si>
  <si>
    <t>Quarter 1</t>
  </si>
  <si>
    <t>Quarter 2</t>
  </si>
  <si>
    <t>Quarter 3</t>
  </si>
  <si>
    <t>Quarter 4</t>
  </si>
  <si>
    <t>Total</t>
  </si>
  <si>
    <t>I.DETAILS TAX DEDUCTED AND DEPOSITED INTO CENTRAL GOVERNMENT ACCOUNT THROUGH BOOK ADJUSTMENT</t>
  </si>
  <si>
    <t>S.No</t>
  </si>
  <si>
    <t>Tax Deposited In Respect</t>
  </si>
  <si>
    <t>Book Identification Number (BIN)</t>
  </si>
  <si>
    <t>of the deducter</t>
  </si>
  <si>
    <t>Receipt Numbers of</t>
  </si>
  <si>
    <t>DDO Serial No in</t>
  </si>
  <si>
    <t>Date Of Transfer</t>
  </si>
  <si>
    <t>Status of Maching</t>
  </si>
  <si>
    <t>(Rs)</t>
  </si>
  <si>
    <t>Form No.24G</t>
  </si>
  <si>
    <t>with Form.No 24G</t>
  </si>
  <si>
    <t>(dd/mm/yyyy)</t>
  </si>
  <si>
    <t>Total (Rs)</t>
  </si>
  <si>
    <t>II.DETAILS TAX DEDUCTED AND DEPOSITED INTO CENTRAL GOVERNMENT ACCOUNT THROUGH BOOK CHALLANA</t>
  </si>
  <si>
    <t>Book Identification Number (CIN)</t>
  </si>
  <si>
    <t xml:space="preserve">BRS Code of  the </t>
  </si>
  <si>
    <t>Date on Which</t>
  </si>
  <si>
    <t>Challana Serial</t>
  </si>
  <si>
    <t>Bank Branch</t>
  </si>
  <si>
    <t>Number</t>
  </si>
  <si>
    <t>Verification</t>
  </si>
  <si>
    <t>I,</t>
  </si>
  <si>
    <t xml:space="preserve">Son/Doughter of </t>
  </si>
  <si>
    <t xml:space="preserve">  Working In the Capacity Of</t>
  </si>
  <si>
    <t>(Designation) do hereby certify that a sum  of Rs.</t>
  </si>
  <si>
    <t>(in words)</t>
  </si>
  <si>
    <t>has beeen deducted at source and paid to the credit of the Central Government.</t>
  </si>
  <si>
    <t xml:space="preserve"> I further certify that the information given  above is true and correct based on the book of accounts, documents and TDS Statements, TDS Deposited and other available records.</t>
  </si>
  <si>
    <t>Notes :</t>
  </si>
  <si>
    <t>1.  Government deductors to fill information in item I if tax is paid without production of an income-tax challan and in item II if tax .</t>
  </si>
  <si>
    <t xml:space="preserve">        is paid accompanied by an income-tax challan</t>
  </si>
  <si>
    <t>2.  Non-Government deductors to fill information in item II.</t>
  </si>
  <si>
    <t xml:space="preserve">3.  The deductor shall furnish the address of  the Commissioner of  Income-tax (TDS) having jurisdiction as regards TDS </t>
  </si>
  <si>
    <t xml:space="preserve">     statements of the assessee.</t>
  </si>
  <si>
    <t>4.  If an assessee is employed under one employer only during the year, certificate in Form No. 16 issued for the quarter ending on</t>
  </si>
  <si>
    <t xml:space="preserve">      31st March of the financial year shall contain the details of tax deducted and deposited for all the quarters of the financial year.</t>
  </si>
  <si>
    <t xml:space="preserve">5.  If  an  assessee  is  employed  under  more  than  one  employer  during  the  year,  each  of  the employers shall issue Part </t>
  </si>
  <si>
    <t xml:space="preserve">      A of the certificate in Form No. 16 pertaining to the period for which such assessee was employed with each of the employers.</t>
  </si>
  <si>
    <t xml:space="preserve">    Part B (Annexure) of the certificate in Form No.16 may be issued by each of the employers or the last employer at the</t>
  </si>
  <si>
    <t xml:space="preserve">    option of the assessee.</t>
  </si>
  <si>
    <t>6.  In items I and II, in column for tax deposited in respect of deductee, furnish total amount of TDS and education cess."</t>
  </si>
  <si>
    <t>Part B</t>
  </si>
  <si>
    <t>DETAILS OF SALARY PAID AND ANY OTHER INCOME AND TAX DEDUCTED</t>
  </si>
  <si>
    <t>1. Gross Salary *</t>
  </si>
  <si>
    <t>( a ) Salary as per provisions contained in section 17 (1)</t>
  </si>
  <si>
    <t>( b ) Value of perquisites under section 17 (2)</t>
  </si>
  <si>
    <t xml:space="preserve">        (as per Form No. 12 BA, wherever applicable)</t>
  </si>
  <si>
    <t>( c ) Profits in lieu of Salary under section 17 (3)</t>
  </si>
  <si>
    <t>( d ) Total</t>
  </si>
  <si>
    <t>2. Less : Allowance to the extent exempt under section 10</t>
  </si>
  <si>
    <t>a)HRA</t>
  </si>
  <si>
    <t>b)Other</t>
  </si>
  <si>
    <t>3. Balance (1-2)</t>
  </si>
  <si>
    <t xml:space="preserve">4. Deductions :          </t>
  </si>
  <si>
    <t>(a) Standard deduction</t>
  </si>
  <si>
    <t>Rs.</t>
  </si>
  <si>
    <t>(b) Entertainment allowance</t>
  </si>
  <si>
    <t>(c) Tax on Employment</t>
  </si>
  <si>
    <t>5. Aggregate of 4 (a to c)</t>
  </si>
  <si>
    <t>6. Income chargeable under the Head ‘Salaries’(3-5)</t>
  </si>
  <si>
    <t>7. Add. : Any other income reported by the employee</t>
  </si>
  <si>
    <t>Less:-  Loss From House Properties</t>
  </si>
  <si>
    <t>8. Gross total income  (6+7)</t>
  </si>
  <si>
    <t>Gross Amount</t>
  </si>
  <si>
    <t>Qualifying Amt.</t>
  </si>
  <si>
    <t>Deductible Amt.</t>
  </si>
  <si>
    <t xml:space="preserve">9. Deductions Under Chapter VIA    </t>
  </si>
  <si>
    <t>A.</t>
  </si>
  <si>
    <t>Sections 80C,80CC and 80CCD1</t>
  </si>
  <si>
    <t>(a)</t>
  </si>
  <si>
    <t>Section 80C</t>
  </si>
  <si>
    <t xml:space="preserve">GPF/NPS </t>
  </si>
  <si>
    <t>STATE INSURANCE</t>
  </si>
  <si>
    <t>Group Ins.</t>
  </si>
  <si>
    <t>House Loan Installment</t>
  </si>
  <si>
    <t>Others</t>
  </si>
  <si>
    <t>(b)</t>
  </si>
  <si>
    <t>Section 80CCC</t>
  </si>
  <si>
    <t>(c)</t>
  </si>
  <si>
    <t>Section 80CCD</t>
  </si>
  <si>
    <t xml:space="preserve">Aggregate amount deductible under the three sections </t>
  </si>
  <si>
    <t>i.e.80C, 80CCC and 80CCD</t>
  </si>
  <si>
    <t>(d)</t>
  </si>
  <si>
    <t>Section 80CCD2</t>
  </si>
  <si>
    <t>(e)</t>
  </si>
  <si>
    <t>Section 80CCD (1B)</t>
  </si>
  <si>
    <t>B.</t>
  </si>
  <si>
    <t>Other Sections ( e.g. 80E, 80G, 80TTA etc) Under Chapter VIA</t>
  </si>
  <si>
    <t>vU; dVkSfr;ka</t>
  </si>
  <si>
    <t>10. Aggregate of deductible amount under chapter VI-A</t>
  </si>
  <si>
    <t>11. Total Income (8-10 )</t>
  </si>
  <si>
    <t xml:space="preserve">12. Tax on Total Income </t>
  </si>
  <si>
    <t>13. Rebate U/S 87a</t>
  </si>
  <si>
    <t>14. Tax Payable on total income (12-13)</t>
  </si>
  <si>
    <t>15.Education &amp; Health Cess 4%</t>
  </si>
  <si>
    <t>16. Tax payable (14+15)</t>
  </si>
  <si>
    <t>17. Relife Under Section 89 (attach details)</t>
  </si>
  <si>
    <t>18. Tax payable (16-17)</t>
  </si>
  <si>
    <t>19.Tax Deducted at source U/S 192</t>
  </si>
  <si>
    <t>20. Tax payable / refundable (17-18)</t>
  </si>
  <si>
    <t xml:space="preserve">(Designation) do hereby certify that the information given  above is true  correct based on the </t>
  </si>
  <si>
    <t>book of accounts, documents and TDS Statements, TDS Deposited and other available records.</t>
  </si>
  <si>
    <t xml:space="preserve">                                    Signature &amp; Seal</t>
  </si>
  <si>
    <t>Place:</t>
  </si>
  <si>
    <t xml:space="preserve">Full Name  </t>
  </si>
  <si>
    <t>Date:</t>
  </si>
  <si>
    <t>Designation</t>
  </si>
  <si>
    <t>01.04.2022</t>
  </si>
  <si>
    <t>31.03.2023</t>
  </si>
  <si>
    <t>2023-24</t>
  </si>
  <si>
    <t>DA Arrear 38%</t>
  </si>
  <si>
    <r>
      <rPr>
        <sz val="12"/>
        <rFont val="Calibri"/>
        <family val="2"/>
        <scheme val="minor"/>
      </rPr>
      <t>(B)</t>
    </r>
    <r>
      <rPr>
        <sz val="12"/>
        <rFont val="DevLys 010"/>
      </rPr>
      <t xml:space="preserve"> ?kVkb;s &amp; /kkjk</t>
    </r>
    <r>
      <rPr>
        <sz val="12"/>
        <rFont val="Calibri"/>
        <family val="2"/>
        <scheme val="minor"/>
      </rPr>
      <t xml:space="preserve"> 80CCD (1B) </t>
    </r>
    <r>
      <rPr>
        <sz val="12"/>
        <rFont val="DevLys 010"/>
      </rPr>
      <t>uohu isa'ku ;kstuk esa vfrfjDr va'knku ¼vf/kdre :- 50]000</t>
    </r>
    <r>
      <rPr>
        <sz val="12"/>
        <rFont val="Calibri"/>
        <family val="2"/>
        <scheme val="minor"/>
      </rPr>
      <t>)</t>
    </r>
  </si>
  <si>
    <r>
      <rPr>
        <sz val="12"/>
        <rFont val="Calibri"/>
        <family val="2"/>
        <scheme val="minor"/>
      </rPr>
      <t>(B)</t>
    </r>
    <r>
      <rPr>
        <sz val="12"/>
        <rFont val="DevLys 010"/>
      </rPr>
      <t xml:space="preserve"> ?kVkb;s &amp; /kkjk </t>
    </r>
    <r>
      <rPr>
        <sz val="12"/>
        <rFont val="Calibri"/>
        <family val="2"/>
        <scheme val="minor"/>
      </rPr>
      <t xml:space="preserve">80CCD (1B) </t>
    </r>
    <r>
      <rPr>
        <sz val="12"/>
        <rFont val="DevLys 010"/>
      </rPr>
      <t>uohu isa'ku ;kstuk esa vfrfjDr va'knku ¼vf/kdre :- 50]000</t>
    </r>
    <r>
      <rPr>
        <sz val="12"/>
        <rFont val="Calibri"/>
        <family val="2"/>
        <scheme val="minor"/>
      </rPr>
      <t>)</t>
    </r>
  </si>
  <si>
    <t>CM Corona Fund</t>
  </si>
  <si>
    <t>Gulla Ram</t>
  </si>
  <si>
    <t>DEDUCTIONS</t>
  </si>
  <si>
    <t>ALLOWANCES</t>
  </si>
  <si>
    <t>Please Install - Devlys 10 &amp; Krutidev 10 Fonts</t>
  </si>
  <si>
    <t>GPF 2004</t>
  </si>
  <si>
    <t>Surrender Month</t>
  </si>
  <si>
    <t>Senior Citizen</t>
  </si>
  <si>
    <t>Bounus</t>
  </si>
  <si>
    <r>
      <t xml:space="preserve"> ¼</t>
    </r>
    <r>
      <rPr>
        <sz val="12"/>
        <rFont val="Calibri"/>
        <family val="2"/>
        <scheme val="minor"/>
      </rPr>
      <t>ii</t>
    </r>
    <r>
      <rPr>
        <sz val="12"/>
        <rFont val="DevLys 010"/>
      </rPr>
      <t xml:space="preserve">½ /kkjk 10¼14½ds vUrxrZ vU; Hkrs </t>
    </r>
  </si>
  <si>
    <r>
      <t xml:space="preserve"> ¼</t>
    </r>
    <r>
      <rPr>
        <sz val="12"/>
        <rFont val="Calibri"/>
        <family val="2"/>
        <scheme val="minor"/>
      </rPr>
      <t>i</t>
    </r>
    <r>
      <rPr>
        <sz val="12"/>
        <rFont val="DevLys 010"/>
      </rPr>
      <t>½ x`g fdjk;k] /kkjk 10¼13&amp;</t>
    </r>
    <r>
      <rPr>
        <sz val="9"/>
        <rFont val="Arial"/>
        <family val="2"/>
      </rPr>
      <t>A</t>
    </r>
    <r>
      <rPr>
        <sz val="12"/>
        <rFont val="DevLys 010"/>
      </rPr>
      <t>½ ds vUrxrZ tks dj eqDÙk gSA</t>
    </r>
  </si>
  <si>
    <r>
      <t xml:space="preserve">9- /kkjk 80 </t>
    </r>
    <r>
      <rPr>
        <sz val="10"/>
        <rFont val="Calibri"/>
        <family val="2"/>
        <scheme val="minor"/>
      </rPr>
      <t>GGC</t>
    </r>
    <r>
      <rPr>
        <sz val="12"/>
        <rFont val="DevLys 010"/>
      </rPr>
      <t xml:space="preserve"> jktfufrd ikfVZ;ksa dks fn;k x;k nku</t>
    </r>
  </si>
  <si>
    <r>
      <t xml:space="preserve">1- /kkjk </t>
    </r>
    <r>
      <rPr>
        <sz val="10"/>
        <rFont val="Calibri"/>
        <family val="2"/>
        <scheme val="minor"/>
      </rPr>
      <t>80 D</t>
    </r>
    <r>
      <rPr>
        <sz val="12"/>
        <rFont val="Arial"/>
        <family val="2"/>
      </rPr>
      <t xml:space="preserve"> ,</t>
    </r>
    <r>
      <rPr>
        <sz val="12"/>
        <rFont val="DevLys 010"/>
      </rPr>
      <t xml:space="preserve">fpfdRlk chek izhfe;e </t>
    </r>
    <r>
      <rPr>
        <sz val="9"/>
        <rFont val="DevLys 010"/>
      </rPr>
      <t>¼Lo;a]ifr@iRuh o cPpksa ds fy, : 25000] ekrk&amp;firk ds fy, : 25000]lhfu;j flVhtu : 50000½</t>
    </r>
  </si>
  <si>
    <t>dqy ;ksx 12 ¼ 1 ls 9 rd ½</t>
  </si>
  <si>
    <t xml:space="preserve">17- /kkjk 10¼14½ds vUrxrZ vU; Hkrs </t>
  </si>
  <si>
    <r>
      <t xml:space="preserve">18- cpr [kkrs dh tek jkf'k ij izkIr C;kt </t>
    </r>
    <r>
      <rPr>
        <sz val="13"/>
        <rFont val="Calibri"/>
        <family val="2"/>
        <scheme val="minor"/>
      </rPr>
      <t>(80 TTA/80 TTB)</t>
    </r>
    <r>
      <rPr>
        <sz val="13"/>
        <rFont val="Kruti Dev 010"/>
      </rPr>
      <t xml:space="preserve"> gsrq</t>
    </r>
  </si>
  <si>
    <t>19- vU; vk; ¼,Q Mh ij C;kt] vU; C;kt ;k vU; L=ks+= ls vk; vkfn dk ;ksx½</t>
  </si>
  <si>
    <t>20- vU; tek jkf'k ¼/kkjk 80 lh ds vUrxZr½</t>
  </si>
  <si>
    <r>
      <t xml:space="preserve">21- /kkjk </t>
    </r>
    <r>
      <rPr>
        <sz val="13"/>
        <rFont val="Calibri"/>
        <family val="2"/>
        <scheme val="minor"/>
      </rPr>
      <t>80CCC -</t>
    </r>
    <r>
      <rPr>
        <sz val="13"/>
        <rFont val="Kruti Dev 010"/>
      </rPr>
      <t xml:space="preserve"> isa'ku Iyku gsrq va'knku ¼,u-ih-,l- ds avykok½</t>
    </r>
  </si>
  <si>
    <r>
      <t xml:space="preserve">22- /kkjk </t>
    </r>
    <r>
      <rPr>
        <sz val="13"/>
        <rFont val="Calibri"/>
        <family val="2"/>
        <scheme val="minor"/>
      </rPr>
      <t>80CCD(1B) -</t>
    </r>
    <r>
      <rPr>
        <sz val="13"/>
        <rFont val="Kruti Dev 010"/>
      </rPr>
      <t>uohu isa'ku ;kstuk esa vfrfjDr va'knku ¼vf/kdre :- 50]000½</t>
    </r>
  </si>
  <si>
    <r>
      <t xml:space="preserve">23- /kkjk </t>
    </r>
    <r>
      <rPr>
        <sz val="13"/>
        <rFont val="Calibri"/>
        <family val="2"/>
        <scheme val="minor"/>
      </rPr>
      <t xml:space="preserve">80D - </t>
    </r>
    <r>
      <rPr>
        <sz val="13"/>
        <rFont val="Kruti Dev 010"/>
      </rPr>
      <t>fpfdRlk chek izhfe;e ¼lkekU; 25000] ofj"B ukxfjd 50000½</t>
    </r>
  </si>
  <si>
    <r>
      <t xml:space="preserve">24- /kkjk </t>
    </r>
    <r>
      <rPr>
        <sz val="13"/>
        <rFont val="Calibri"/>
        <family val="2"/>
        <scheme val="minor"/>
      </rPr>
      <t>80DD -</t>
    </r>
    <r>
      <rPr>
        <sz val="13"/>
        <rFont val="Kruti Dev 010"/>
      </rPr>
      <t xml:space="preserve"> fodykax vkfJrksa ds fpfdRlk mipkj¼vf/kdre 75000] 80% fodykaxrk 125000½</t>
    </r>
  </si>
  <si>
    <r>
      <t xml:space="preserve">25- /kkjk </t>
    </r>
    <r>
      <rPr>
        <sz val="13"/>
        <rFont val="Calibri"/>
        <family val="2"/>
        <scheme val="minor"/>
      </rPr>
      <t xml:space="preserve">80DDB - </t>
    </r>
    <r>
      <rPr>
        <sz val="13"/>
        <rFont val="Kruti Dev 010"/>
      </rPr>
      <t>fof'k"V jksxksa ds mipkj gsrq dVkSrh ¼lkekU; 40000] ofj"B ukxfjd 1 yk[k½</t>
    </r>
  </si>
  <si>
    <r>
      <t xml:space="preserve">26- /kkjk </t>
    </r>
    <r>
      <rPr>
        <sz val="13"/>
        <rFont val="Calibri"/>
        <family val="2"/>
        <scheme val="minor"/>
      </rPr>
      <t>80E -</t>
    </r>
    <r>
      <rPr>
        <sz val="13"/>
        <rFont val="Kruti Dev 010"/>
      </rPr>
      <t xml:space="preserve"> mPp f'k{kk gsrq fy, _.k dk C;kt ¼/kkjk 80E½</t>
    </r>
  </si>
  <si>
    <r>
      <t xml:space="preserve">27- /kkjk </t>
    </r>
    <r>
      <rPr>
        <sz val="13"/>
        <rFont val="Calibri"/>
        <family val="2"/>
        <scheme val="minor"/>
      </rPr>
      <t>80G -</t>
    </r>
    <r>
      <rPr>
        <sz val="13"/>
        <rFont val="Kruti Dev 010"/>
      </rPr>
      <t xml:space="preserve"> /kekZFkZ laLFkkvksa vkfn dks fn;s nku ¼d Js.kh 100% ,oa [k Js.kh 50%½</t>
    </r>
  </si>
  <si>
    <r>
      <t xml:space="preserve">28- /kkjk </t>
    </r>
    <r>
      <rPr>
        <sz val="13"/>
        <rFont val="Calibri"/>
        <family val="2"/>
        <scheme val="minor"/>
      </rPr>
      <t xml:space="preserve">80U - </t>
    </r>
    <r>
      <rPr>
        <sz val="13"/>
        <rFont val="Kruti Dev 010"/>
      </rPr>
      <t>LFkkbZ 'kkjhfjd fodykaxrk ¼vf/kdre 75000] 80% fodykaxrk 125000½</t>
    </r>
  </si>
  <si>
    <r>
      <t xml:space="preserve">29- /kkjk </t>
    </r>
    <r>
      <rPr>
        <sz val="13"/>
        <rFont val="Calibri"/>
        <family val="2"/>
        <scheme val="minor"/>
      </rPr>
      <t xml:space="preserve">80 GGA - </t>
    </r>
    <r>
      <rPr>
        <sz val="13"/>
        <rFont val="Kruti Dev 010"/>
      </rPr>
      <t>vuqeksfnr oSKkfud]lkekftd]xzkeh.k fodkl vkfn gsrq fn;k x;k nku</t>
    </r>
  </si>
  <si>
    <t>30- bfDoVh fyad lsfoax Ldhe</t>
  </si>
  <si>
    <t>31- LFkfxr okf"kZdh</t>
  </si>
  <si>
    <t xml:space="preserve">32- jkgr /kkjk 89 ds rgr </t>
  </si>
  <si>
    <r>
      <t xml:space="preserve">33- osru fcy ds vykok tek djk;k x;k aavk;dj </t>
    </r>
    <r>
      <rPr>
        <sz val="13"/>
        <rFont val="Calibri"/>
        <family val="2"/>
        <scheme val="minor"/>
      </rPr>
      <t>(TDS)</t>
    </r>
  </si>
  <si>
    <r>
      <t xml:space="preserve">34- /kkjk 80 </t>
    </r>
    <r>
      <rPr>
        <sz val="11"/>
        <rFont val="Calibri"/>
        <family val="2"/>
        <scheme val="minor"/>
      </rPr>
      <t>GGC</t>
    </r>
    <r>
      <rPr>
        <sz val="13"/>
        <rFont val="Kruti Dev 010"/>
      </rPr>
      <t xml:space="preserve"> jktfufrd ikfVZ;ksa dks fn;k x;k nku</t>
    </r>
  </si>
  <si>
    <r>
      <t xml:space="preserve">9- /kkjk 80 </t>
    </r>
    <r>
      <rPr>
        <sz val="9"/>
        <rFont val="DevLys 010cali"/>
      </rPr>
      <t xml:space="preserve">GGC </t>
    </r>
    <r>
      <rPr>
        <sz val="12"/>
        <rFont val="DevLys 010"/>
      </rPr>
      <t>jktfufrd ikfVZ;ksa dks fn;k x;k nku</t>
    </r>
  </si>
  <si>
    <r>
      <t>¼</t>
    </r>
    <r>
      <rPr>
        <sz val="12"/>
        <rFont val="Calibri"/>
        <family val="2"/>
        <scheme val="minor"/>
      </rPr>
      <t>ii</t>
    </r>
    <r>
      <rPr>
        <sz val="12"/>
        <rFont val="DevLys 010"/>
      </rPr>
      <t xml:space="preserve">½ /kkjk 10¼14½ds vUrxrZ vU; Hkrs </t>
    </r>
  </si>
  <si>
    <r>
      <t>¼</t>
    </r>
    <r>
      <rPr>
        <sz val="12"/>
        <rFont val="Calibri"/>
        <family val="2"/>
        <scheme val="minor"/>
      </rPr>
      <t>i</t>
    </r>
    <r>
      <rPr>
        <sz val="12"/>
        <rFont val="DevLys 010"/>
      </rPr>
      <t>½ x`g fdjk;k] /kkjk 10¼13&amp;A½ ds vUrxrZ tks dj eqDÙk gSA</t>
    </r>
  </si>
  <si>
    <t>H.D.A.</t>
  </si>
  <si>
    <t>F.T.A.</t>
  </si>
  <si>
    <t>Mess Allowance</t>
  </si>
  <si>
    <t>कार्यालय पुलिस अधीक्षक, जिला बाराँ</t>
  </si>
  <si>
    <t>KRISHAN MURARI</t>
  </si>
  <si>
    <t>HEAD CONSTABLE</t>
  </si>
  <si>
    <t>BHOPK4299K</t>
  </si>
  <si>
    <t>51032608489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</si>
</sst>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86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i/>
      <sz val="1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11"/>
      <name val="DevLys 010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Times New Roman"/>
      <family val="1"/>
    </font>
    <font>
      <sz val="13"/>
      <name val="Calibri"/>
      <family val="2"/>
      <scheme val="minor"/>
    </font>
    <font>
      <b/>
      <sz val="13"/>
      <name val="DevLys 010"/>
    </font>
    <font>
      <b/>
      <i/>
      <u/>
      <sz val="14"/>
      <name val="Calibri"/>
      <family val="2"/>
      <scheme val="minor"/>
    </font>
    <font>
      <b/>
      <sz val="13"/>
      <name val="Calibri"/>
      <family val="2"/>
      <scheme val="minor"/>
    </font>
    <font>
      <b/>
      <sz val="10"/>
      <color rgb="FF0000FF"/>
      <name val="Calibri"/>
      <family val="2"/>
      <scheme val="minor"/>
    </font>
    <font>
      <b/>
      <sz val="12"/>
      <name val="Arial"/>
      <family val="2"/>
    </font>
    <font>
      <sz val="9"/>
      <name val="DevLys 010"/>
    </font>
    <font>
      <b/>
      <sz val="11"/>
      <name val="Calibri"/>
      <family val="2"/>
      <scheme val="minor"/>
    </font>
    <font>
      <b/>
      <i/>
      <sz val="10"/>
      <color theme="5" tint="-0.249977111117893"/>
      <name val="Times New Roman"/>
      <family val="1"/>
    </font>
    <font>
      <i/>
      <sz val="10"/>
      <name val="Times New Roman"/>
      <family val="1"/>
    </font>
    <font>
      <b/>
      <sz val="16"/>
      <name val="DevLys 010"/>
    </font>
    <font>
      <sz val="10"/>
      <name val="Times New Roman"/>
      <family val="1"/>
    </font>
    <font>
      <sz val="11"/>
      <name val="Times New Roman"/>
      <family val="1"/>
    </font>
    <font>
      <b/>
      <sz val="16"/>
      <color theme="1"/>
      <name val="Times New Roman"/>
      <family val="1"/>
    </font>
    <font>
      <b/>
      <u/>
      <sz val="20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1"/>
      <color theme="1"/>
      <name val="DevLys 010"/>
    </font>
    <font>
      <b/>
      <sz val="12"/>
      <color theme="1"/>
      <name val="Times New Roman"/>
      <family val="1"/>
    </font>
    <font>
      <u/>
      <sz val="10"/>
      <color theme="10"/>
      <name val="Arial"/>
      <family val="2"/>
    </font>
    <font>
      <b/>
      <u/>
      <sz val="22"/>
      <color theme="0"/>
      <name val="Arial"/>
      <family val="2"/>
    </font>
    <font>
      <b/>
      <sz val="22"/>
      <color theme="0"/>
      <name val="Times New Roman"/>
      <family val="1"/>
    </font>
    <font>
      <b/>
      <sz val="20"/>
      <name val="Kruti Dev 010"/>
    </font>
    <font>
      <sz val="13"/>
      <name val="Kruti Dev 010"/>
    </font>
    <font>
      <b/>
      <sz val="16"/>
      <name val="Kruti Dev 010"/>
    </font>
    <font>
      <b/>
      <sz val="16"/>
      <color theme="0"/>
      <name val="Calibri"/>
      <family val="2"/>
      <scheme val="minor"/>
    </font>
    <font>
      <b/>
      <sz val="9"/>
      <color theme="1"/>
      <name val="Times New Roman"/>
      <family val="1"/>
    </font>
    <font>
      <sz val="10"/>
      <name val="Arial"/>
      <family val="2"/>
    </font>
    <font>
      <b/>
      <sz val="14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b/>
      <sz val="10"/>
      <name val="Time Roman"/>
    </font>
    <font>
      <b/>
      <sz val="11"/>
      <name val="Arial"/>
      <family val="2"/>
    </font>
    <font>
      <b/>
      <sz val="12"/>
      <name val="Kruti Dev 010"/>
    </font>
    <font>
      <sz val="10"/>
      <name val="Tahoma"/>
      <family val="2"/>
    </font>
    <font>
      <sz val="10"/>
      <name val="Arial"/>
    </font>
    <font>
      <b/>
      <sz val="16"/>
      <name val="Calibri"/>
      <family val="2"/>
      <scheme val="minor"/>
    </font>
    <font>
      <b/>
      <sz val="18"/>
      <name val="Calibri"/>
      <family val="2"/>
      <scheme val="minor"/>
    </font>
    <font>
      <sz val="16"/>
      <name val="Arial"/>
      <family val="2"/>
    </font>
    <font>
      <b/>
      <sz val="18"/>
      <name val="Times New Roman"/>
      <family val="1"/>
    </font>
    <font>
      <b/>
      <sz val="12"/>
      <color theme="2"/>
      <name val="Calibri"/>
      <family val="2"/>
      <scheme val="minor"/>
    </font>
    <font>
      <sz val="9"/>
      <name val="DevLys 010cali"/>
    </font>
    <font>
      <b/>
      <sz val="20"/>
      <color theme="0"/>
      <name val="Calibri"/>
      <family val="2"/>
      <scheme val="minor"/>
    </font>
  </fonts>
  <fills count="4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/>
        <bgColor indexed="64"/>
      </patternFill>
    </fill>
  </fills>
  <borders count="5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theme="1"/>
      </right>
      <top style="thin">
        <color indexed="64"/>
      </top>
      <bottom/>
      <diagonal/>
    </border>
    <border>
      <left/>
      <right style="thin">
        <color theme="1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48">
    <xf numFmtId="0" fontId="0" fillId="0" borderId="0"/>
    <xf numFmtId="0" fontId="10" fillId="2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2" fillId="3" borderId="0" applyNumberFormat="0" applyBorder="0" applyAlignment="0" applyProtection="0"/>
    <xf numFmtId="0" fontId="13" fillId="20" borderId="1" applyNumberFormat="0" applyAlignment="0" applyProtection="0"/>
    <xf numFmtId="0" fontId="14" fillId="21" borderId="2" applyNumberFormat="0" applyAlignment="0" applyProtection="0"/>
    <xf numFmtId="0" fontId="15" fillId="0" borderId="0" applyNumberFormat="0" applyFill="0" applyBorder="0" applyAlignment="0" applyProtection="0"/>
    <xf numFmtId="0" fontId="16" fillId="4" borderId="0" applyNumberFormat="0" applyBorder="0" applyAlignment="0" applyProtection="0"/>
    <xf numFmtId="0" fontId="17" fillId="0" borderId="3" applyNumberFormat="0" applyFill="0" applyAlignment="0" applyProtection="0"/>
    <xf numFmtId="0" fontId="18" fillId="0" borderId="4" applyNumberFormat="0" applyFill="0" applyAlignment="0" applyProtection="0"/>
    <xf numFmtId="0" fontId="19" fillId="0" borderId="5" applyNumberFormat="0" applyFill="0" applyAlignment="0" applyProtection="0"/>
    <xf numFmtId="0" fontId="19" fillId="0" borderId="0" applyNumberFormat="0" applyFill="0" applyBorder="0" applyAlignment="0" applyProtection="0"/>
    <xf numFmtId="0" fontId="20" fillId="7" borderId="1" applyNumberFormat="0" applyAlignment="0" applyProtection="0"/>
    <xf numFmtId="0" fontId="21" fillId="0" borderId="6" applyNumberFormat="0" applyFill="0" applyAlignment="0" applyProtection="0"/>
    <xf numFmtId="0" fontId="22" fillId="22" borderId="0" applyNumberFormat="0" applyBorder="0" applyAlignment="0" applyProtection="0"/>
    <xf numFmtId="0" fontId="5" fillId="0" borderId="0"/>
    <xf numFmtId="0" fontId="5" fillId="0" borderId="0"/>
    <xf numFmtId="0" fontId="10" fillId="23" borderId="7" applyNumberFormat="0" applyFont="0" applyAlignment="0" applyProtection="0"/>
    <xf numFmtId="0" fontId="23" fillId="20" borderId="8" applyNumberFormat="0" applyAlignment="0" applyProtection="0"/>
    <xf numFmtId="0" fontId="24" fillId="0" borderId="0" applyNumberFormat="0" applyFill="0" applyBorder="0" applyAlignment="0" applyProtection="0"/>
    <xf numFmtId="0" fontId="25" fillId="0" borderId="9" applyNumberFormat="0" applyFill="0" applyAlignment="0" applyProtection="0"/>
    <xf numFmtId="0" fontId="26" fillId="0" borderId="0" applyNumberFormat="0" applyFill="0" applyBorder="0" applyAlignment="0" applyProtection="0"/>
    <xf numFmtId="0" fontId="62" fillId="0" borderId="0" applyNumberFormat="0" applyFill="0" applyBorder="0" applyAlignment="0" applyProtection="0">
      <alignment vertical="top"/>
      <protection locked="0"/>
    </xf>
    <xf numFmtId="43" fontId="70" fillId="0" borderId="0" applyFont="0" applyFill="0" applyBorder="0" applyAlignment="0" applyProtection="0"/>
    <xf numFmtId="0" fontId="5" fillId="0" borderId="0"/>
    <xf numFmtId="9" fontId="78" fillId="0" borderId="0" applyFont="0" applyFill="0" applyBorder="0" applyAlignment="0" applyProtection="0"/>
  </cellStyleXfs>
  <cellXfs count="672">
    <xf numFmtId="0" fontId="0" fillId="0" borderId="0" xfId="0"/>
    <xf numFmtId="2" fontId="1" fillId="0" borderId="0" xfId="0" applyNumberFormat="1" applyFont="1" applyBorder="1" applyAlignment="1"/>
    <xf numFmtId="2" fontId="9" fillId="24" borderId="0" xfId="0" applyNumberFormat="1" applyFont="1" applyFill="1" applyBorder="1" applyAlignment="1">
      <alignment horizontal="left"/>
    </xf>
    <xf numFmtId="0" fontId="3" fillId="0" borderId="0" xfId="0" applyFont="1"/>
    <xf numFmtId="0" fontId="29" fillId="0" borderId="10" xfId="37" applyFont="1" applyBorder="1" applyAlignment="1">
      <alignment horizontal="center" vertical="center"/>
    </xf>
    <xf numFmtId="0" fontId="27" fillId="0" borderId="10" xfId="37" applyFont="1" applyBorder="1" applyAlignment="1">
      <alignment horizontal="right" vertical="center"/>
    </xf>
    <xf numFmtId="0" fontId="1" fillId="0" borderId="0" xfId="37" applyFont="1" applyBorder="1"/>
    <xf numFmtId="0" fontId="28" fillId="0" borderId="0" xfId="37" applyFont="1" applyBorder="1"/>
    <xf numFmtId="0" fontId="27" fillId="0" borderId="0" xfId="37" applyFont="1" applyBorder="1" applyAlignment="1">
      <alignment horizontal="right"/>
    </xf>
    <xf numFmtId="0" fontId="28" fillId="0" borderId="0" xfId="37" applyFont="1" applyBorder="1" applyAlignment="1">
      <alignment horizontal="right"/>
    </xf>
    <xf numFmtId="0" fontId="28" fillId="0" borderId="0" xfId="37" applyFont="1"/>
    <xf numFmtId="0" fontId="1" fillId="0" borderId="0" xfId="37" applyFont="1"/>
    <xf numFmtId="0" fontId="27" fillId="0" borderId="0" xfId="37" applyFont="1" applyAlignment="1">
      <alignment horizontal="right"/>
    </xf>
    <xf numFmtId="0" fontId="28" fillId="0" borderId="0" xfId="37" applyFont="1" applyAlignment="1">
      <alignment horizontal="right"/>
    </xf>
    <xf numFmtId="2" fontId="36" fillId="0" borderId="10" xfId="37" applyNumberFormat="1" applyFont="1" applyBorder="1" applyAlignment="1">
      <alignment horizontal="center" vertical="center"/>
    </xf>
    <xf numFmtId="2" fontId="36" fillId="25" borderId="10" xfId="37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2" fontId="37" fillId="0" borderId="10" xfId="37" applyNumberFormat="1" applyFont="1" applyBorder="1" applyAlignment="1">
      <alignment horizontal="center" vertical="center"/>
    </xf>
    <xf numFmtId="0" fontId="33" fillId="0" borderId="10" xfId="37" applyFont="1" applyBorder="1" applyAlignment="1">
      <alignment horizontal="center" vertical="center"/>
    </xf>
    <xf numFmtId="0" fontId="1" fillId="0" borderId="22" xfId="37" applyFont="1" applyBorder="1" applyAlignment="1">
      <alignment horizontal="center" vertical="center"/>
    </xf>
    <xf numFmtId="2" fontId="32" fillId="0" borderId="21" xfId="37" applyNumberFormat="1" applyFont="1" applyBorder="1" applyAlignment="1">
      <alignment horizontal="right" vertical="center"/>
    </xf>
    <xf numFmtId="2" fontId="33" fillId="0" borderId="21" xfId="37" applyNumberFormat="1" applyFont="1" applyBorder="1" applyAlignment="1">
      <alignment horizontal="right" vertical="center"/>
    </xf>
    <xf numFmtId="2" fontId="35" fillId="0" borderId="21" xfId="37" applyNumberFormat="1" applyFont="1" applyBorder="1" applyAlignment="1">
      <alignment horizontal="right" vertical="center"/>
    </xf>
    <xf numFmtId="0" fontId="2" fillId="0" borderId="21" xfId="37" applyFont="1" applyBorder="1" applyAlignment="1">
      <alignment vertical="center"/>
    </xf>
    <xf numFmtId="2" fontId="33" fillId="0" borderId="21" xfId="37" applyNumberFormat="1" applyFont="1" applyBorder="1" applyAlignment="1">
      <alignment vertical="center"/>
    </xf>
    <xf numFmtId="0" fontId="1" fillId="0" borderId="28" xfId="37" applyFont="1" applyBorder="1" applyAlignment="1">
      <alignment horizontal="right" vertical="center"/>
    </xf>
    <xf numFmtId="2" fontId="33" fillId="0" borderId="29" xfId="37" applyNumberFormat="1" applyFont="1" applyBorder="1" applyAlignment="1">
      <alignment horizontal="right" vertical="center"/>
    </xf>
    <xf numFmtId="0" fontId="1" fillId="0" borderId="30" xfId="37" applyFont="1" applyBorder="1" applyAlignment="1">
      <alignment horizontal="center" vertical="center"/>
    </xf>
    <xf numFmtId="0" fontId="1" fillId="0" borderId="32" xfId="37" applyFont="1" applyBorder="1" applyAlignment="1">
      <alignment horizontal="center" vertical="center"/>
    </xf>
    <xf numFmtId="0" fontId="34" fillId="0" borderId="32" xfId="37" applyFont="1" applyBorder="1" applyAlignment="1">
      <alignment horizontal="right" vertical="center"/>
    </xf>
    <xf numFmtId="0" fontId="30" fillId="0" borderId="0" xfId="37" applyFont="1" applyBorder="1" applyAlignment="1">
      <alignment horizontal="right" vertical="center"/>
    </xf>
    <xf numFmtId="0" fontId="1" fillId="0" borderId="0" xfId="37" applyFont="1" applyBorder="1" applyAlignment="1">
      <alignment horizontal="right" vertical="center"/>
    </xf>
    <xf numFmtId="2" fontId="33" fillId="0" borderId="0" xfId="37" applyNumberFormat="1" applyFont="1" applyBorder="1" applyAlignment="1">
      <alignment horizontal="right" vertical="center"/>
    </xf>
    <xf numFmtId="0" fontId="44" fillId="0" borderId="0" xfId="37" applyFont="1" applyBorder="1" applyAlignment="1">
      <alignment horizontal="center" vertical="center"/>
    </xf>
    <xf numFmtId="2" fontId="1" fillId="0" borderId="0" xfId="0" applyNumberFormat="1" applyFont="1" applyBorder="1" applyAlignment="1">
      <alignment vertical="center"/>
    </xf>
    <xf numFmtId="2" fontId="9" fillId="24" borderId="0" xfId="0" applyNumberFormat="1" applyFont="1" applyFill="1" applyBorder="1" applyAlignment="1">
      <alignment horizontal="left" indent="2"/>
    </xf>
    <xf numFmtId="0" fontId="0" fillId="26" borderId="0" xfId="0" applyFill="1"/>
    <xf numFmtId="0" fontId="1" fillId="26" borderId="0" xfId="37" applyFont="1" applyFill="1"/>
    <xf numFmtId="0" fontId="28" fillId="26" borderId="0" xfId="37" applyFont="1" applyFill="1"/>
    <xf numFmtId="0" fontId="27" fillId="26" borderId="0" xfId="37" applyFont="1" applyFill="1" applyAlignment="1">
      <alignment horizontal="right"/>
    </xf>
    <xf numFmtId="0" fontId="28" fillId="26" borderId="0" xfId="37" applyFont="1" applyFill="1" applyAlignment="1">
      <alignment horizontal="right"/>
    </xf>
    <xf numFmtId="1" fontId="33" fillId="0" borderId="10" xfId="37" applyNumberFormat="1" applyFont="1" applyBorder="1" applyAlignment="1">
      <alignment horizontal="center" vertical="center" wrapText="1"/>
    </xf>
    <xf numFmtId="0" fontId="0" fillId="0" borderId="0" xfId="0" applyFill="1"/>
    <xf numFmtId="0" fontId="1" fillId="0" borderId="0" xfId="37" applyFont="1" applyFill="1" applyBorder="1"/>
    <xf numFmtId="0" fontId="1" fillId="0" borderId="0" xfId="37" applyFont="1" applyFill="1"/>
    <xf numFmtId="0" fontId="28" fillId="0" borderId="0" xfId="37" applyFont="1" applyFill="1" applyBorder="1"/>
    <xf numFmtId="0" fontId="28" fillId="0" borderId="0" xfId="37" applyFont="1" applyFill="1"/>
    <xf numFmtId="2" fontId="9" fillId="24" borderId="17" xfId="0" applyNumberFormat="1" applyFont="1" applyFill="1" applyBorder="1" applyAlignment="1">
      <alignment horizontal="left"/>
    </xf>
    <xf numFmtId="2" fontId="9" fillId="24" borderId="17" xfId="0" applyNumberFormat="1" applyFont="1" applyFill="1" applyBorder="1" applyAlignment="1">
      <alignment horizontal="left" indent="2"/>
    </xf>
    <xf numFmtId="2" fontId="58" fillId="31" borderId="17" xfId="0" applyNumberFormat="1" applyFont="1" applyFill="1" applyBorder="1" applyAlignment="1">
      <alignment horizontal="center" vertical="center"/>
    </xf>
    <xf numFmtId="1" fontId="59" fillId="30" borderId="0" xfId="0" applyNumberFormat="1" applyFont="1" applyFill="1" applyBorder="1" applyAlignment="1">
      <alignment horizontal="center" vertical="center"/>
    </xf>
    <xf numFmtId="1" fontId="59" fillId="31" borderId="0" xfId="0" applyNumberFormat="1" applyFont="1" applyFill="1" applyBorder="1" applyAlignment="1">
      <alignment horizontal="center" vertical="center"/>
    </xf>
    <xf numFmtId="1" fontId="59" fillId="29" borderId="0" xfId="0" applyNumberFormat="1" applyFont="1" applyFill="1" applyBorder="1" applyAlignment="1">
      <alignment horizontal="center" vertical="center"/>
    </xf>
    <xf numFmtId="2" fontId="59" fillId="29" borderId="0" xfId="0" applyNumberFormat="1" applyFont="1" applyFill="1" applyBorder="1" applyAlignment="1">
      <alignment horizontal="center" vertical="center"/>
    </xf>
    <xf numFmtId="2" fontId="32" fillId="29" borderId="0" xfId="0" applyNumberFormat="1" applyFont="1" applyFill="1" applyBorder="1" applyAlignment="1" applyProtection="1">
      <alignment horizontal="center"/>
      <protection locked="0"/>
    </xf>
    <xf numFmtId="2" fontId="32" fillId="29" borderId="0" xfId="0" applyNumberFormat="1" applyFont="1" applyFill="1" applyBorder="1" applyAlignment="1" applyProtection="1">
      <alignment horizontal="left"/>
    </xf>
    <xf numFmtId="2" fontId="32" fillId="33" borderId="0" xfId="0" applyNumberFormat="1" applyFont="1" applyFill="1" applyBorder="1" applyAlignment="1" applyProtection="1">
      <alignment horizontal="center" vertical="center"/>
      <protection locked="0"/>
    </xf>
    <xf numFmtId="2" fontId="32" fillId="33" borderId="0" xfId="0" applyNumberFormat="1" applyFont="1" applyFill="1" applyBorder="1" applyAlignment="1" applyProtection="1">
      <alignment horizontal="left"/>
    </xf>
    <xf numFmtId="2" fontId="32" fillId="33" borderId="0" xfId="0" applyNumberFormat="1" applyFont="1" applyFill="1" applyBorder="1" applyAlignment="1" applyProtection="1">
      <alignment horizontal="center"/>
      <protection locked="0"/>
    </xf>
    <xf numFmtId="2" fontId="61" fillId="34" borderId="17" xfId="0" applyNumberFormat="1" applyFont="1" applyFill="1" applyBorder="1" applyAlignment="1">
      <alignment horizontal="center"/>
    </xf>
    <xf numFmtId="0" fontId="1" fillId="0" borderId="10" xfId="37" applyFont="1" applyBorder="1" applyAlignment="1">
      <alignment horizontal="right" vertical="center"/>
    </xf>
    <xf numFmtId="9" fontId="34" fillId="0" borderId="10" xfId="37" applyNumberFormat="1" applyFont="1" applyBorder="1" applyAlignment="1">
      <alignment horizontal="center" vertical="center"/>
    </xf>
    <xf numFmtId="0" fontId="34" fillId="0" borderId="10" xfId="37" applyFont="1" applyBorder="1" applyAlignment="1">
      <alignment horizontal="center" vertical="center"/>
    </xf>
    <xf numFmtId="0" fontId="2" fillId="0" borderId="10" xfId="37" applyFont="1" applyBorder="1" applyAlignment="1">
      <alignment horizontal="center" vertical="center" wrapText="1"/>
    </xf>
    <xf numFmtId="2" fontId="66" fillId="29" borderId="0" xfId="0" applyNumberFormat="1" applyFont="1" applyFill="1" applyBorder="1" applyAlignment="1">
      <alignment horizontal="left" indent="1"/>
    </xf>
    <xf numFmtId="2" fontId="66" fillId="33" borderId="0" xfId="0" applyNumberFormat="1" applyFont="1" applyFill="1" applyBorder="1" applyAlignment="1">
      <alignment horizontal="left" vertical="center" wrapText="1" indent="1"/>
    </xf>
    <xf numFmtId="2" fontId="66" fillId="33" borderId="0" xfId="0" applyNumberFormat="1" applyFont="1" applyFill="1" applyBorder="1" applyAlignment="1">
      <alignment horizontal="left" vertical="center" indent="1"/>
    </xf>
    <xf numFmtId="2" fontId="66" fillId="33" borderId="0" xfId="0" applyNumberFormat="1" applyFont="1" applyFill="1" applyBorder="1" applyAlignment="1">
      <alignment horizontal="left" indent="1"/>
    </xf>
    <xf numFmtId="0" fontId="2" fillId="0" borderId="10" xfId="37" applyFont="1" applyBorder="1" applyAlignment="1">
      <alignment horizontal="center" vertical="center" wrapText="1"/>
    </xf>
    <xf numFmtId="0" fontId="1" fillId="0" borderId="10" xfId="37" applyFont="1" applyFill="1" applyBorder="1" applyAlignment="1">
      <alignment horizontal="left" vertical="center"/>
    </xf>
    <xf numFmtId="0" fontId="1" fillId="0" borderId="10" xfId="37" applyFont="1" applyBorder="1" applyAlignment="1">
      <alignment horizontal="right" vertical="center"/>
    </xf>
    <xf numFmtId="0" fontId="1" fillId="0" borderId="10" xfId="37" applyFont="1" applyFill="1" applyBorder="1" applyAlignment="1">
      <alignment vertical="center"/>
    </xf>
    <xf numFmtId="0" fontId="1" fillId="0" borderId="10" xfId="37" applyFont="1" applyBorder="1" applyAlignment="1">
      <alignment horizontal="right" vertical="center"/>
    </xf>
    <xf numFmtId="2" fontId="66" fillId="29" borderId="0" xfId="0" applyNumberFormat="1" applyFont="1" applyFill="1" applyBorder="1" applyAlignment="1" applyProtection="1">
      <alignment horizontal="left" vertical="center" wrapText="1" indent="1"/>
    </xf>
    <xf numFmtId="0" fontId="9" fillId="36" borderId="0" xfId="0" applyNumberFormat="1" applyFont="1" applyFill="1" applyBorder="1" applyAlignment="1" applyProtection="1">
      <alignment vertical="top"/>
    </xf>
    <xf numFmtId="0" fontId="29" fillId="36" borderId="0" xfId="0" applyNumberFormat="1" applyFont="1" applyFill="1" applyBorder="1" applyAlignment="1">
      <alignment vertical="top"/>
    </xf>
    <xf numFmtId="0" fontId="9" fillId="36" borderId="0" xfId="0" applyNumberFormat="1" applyFont="1" applyFill="1" applyBorder="1" applyAlignment="1" applyProtection="1">
      <alignment vertical="top"/>
      <protection locked="0"/>
    </xf>
    <xf numFmtId="0" fontId="9" fillId="36" borderId="10" xfId="0" applyNumberFormat="1" applyFont="1" applyFill="1" applyBorder="1" applyAlignment="1" applyProtection="1">
      <alignment horizontal="left" vertical="top"/>
      <protection locked="0"/>
    </xf>
    <xf numFmtId="0" fontId="1" fillId="0" borderId="30" xfId="37" applyFont="1" applyBorder="1" applyAlignment="1" applyProtection="1">
      <alignment horizontal="center" vertical="center"/>
      <protection hidden="1"/>
    </xf>
    <xf numFmtId="0" fontId="1" fillId="0" borderId="32" xfId="37" applyFont="1" applyBorder="1" applyAlignment="1" applyProtection="1">
      <alignment horizontal="center" vertical="center"/>
      <protection hidden="1"/>
    </xf>
    <xf numFmtId="0" fontId="34" fillId="0" borderId="32" xfId="37" applyFont="1" applyBorder="1" applyAlignment="1" applyProtection="1">
      <alignment horizontal="right" vertical="center"/>
      <protection hidden="1"/>
    </xf>
    <xf numFmtId="0" fontId="1" fillId="0" borderId="22" xfId="37" applyFont="1" applyBorder="1" applyAlignment="1" applyProtection="1">
      <alignment horizontal="center" vertical="center"/>
      <protection hidden="1"/>
    </xf>
    <xf numFmtId="0" fontId="1" fillId="0" borderId="10" xfId="37" applyFont="1" applyBorder="1" applyAlignment="1" applyProtection="1">
      <alignment horizontal="right" vertical="center"/>
      <protection hidden="1"/>
    </xf>
    <xf numFmtId="2" fontId="32" fillId="0" borderId="21" xfId="37" applyNumberFormat="1" applyFont="1" applyBorder="1" applyAlignment="1" applyProtection="1">
      <alignment horizontal="right" vertical="center"/>
      <protection hidden="1"/>
    </xf>
    <xf numFmtId="2" fontId="33" fillId="0" borderId="21" xfId="37" applyNumberFormat="1" applyFont="1" applyBorder="1" applyAlignment="1" applyProtection="1">
      <alignment horizontal="right" vertical="center"/>
      <protection hidden="1"/>
    </xf>
    <xf numFmtId="0" fontId="29" fillId="0" borderId="10" xfId="37" applyFont="1" applyBorder="1" applyAlignment="1" applyProtection="1">
      <alignment horizontal="center" vertical="center"/>
      <protection hidden="1"/>
    </xf>
    <xf numFmtId="2" fontId="36" fillId="0" borderId="10" xfId="37" applyNumberFormat="1" applyFont="1" applyBorder="1" applyAlignment="1" applyProtection="1">
      <alignment horizontal="center" vertical="center"/>
      <protection hidden="1"/>
    </xf>
    <xf numFmtId="0" fontId="1" fillId="0" borderId="10" xfId="37" applyFont="1" applyFill="1" applyBorder="1" applyAlignment="1" applyProtection="1">
      <alignment vertical="center"/>
      <protection hidden="1"/>
    </xf>
    <xf numFmtId="2" fontId="36" fillId="25" borderId="10" xfId="37" applyNumberFormat="1" applyFont="1" applyFill="1" applyBorder="1" applyAlignment="1" applyProtection="1">
      <alignment horizontal="center" vertical="center"/>
      <protection hidden="1"/>
    </xf>
    <xf numFmtId="0" fontId="1" fillId="0" borderId="10" xfId="37" applyFont="1" applyFill="1" applyBorder="1" applyAlignment="1" applyProtection="1">
      <alignment horizontal="left" vertical="center"/>
      <protection hidden="1"/>
    </xf>
    <xf numFmtId="2" fontId="37" fillId="0" borderId="10" xfId="37" applyNumberFormat="1" applyFont="1" applyBorder="1" applyAlignment="1" applyProtection="1">
      <alignment horizontal="center" vertical="center"/>
      <protection hidden="1"/>
    </xf>
    <xf numFmtId="2" fontId="35" fillId="0" borderId="21" xfId="37" applyNumberFormat="1" applyFont="1" applyBorder="1" applyAlignment="1" applyProtection="1">
      <alignment horizontal="right" vertical="center"/>
      <protection hidden="1"/>
    </xf>
    <xf numFmtId="0" fontId="27" fillId="0" borderId="10" xfId="37" applyFont="1" applyBorder="1" applyAlignment="1" applyProtection="1">
      <alignment horizontal="right" vertical="center"/>
      <protection hidden="1"/>
    </xf>
    <xf numFmtId="0" fontId="2" fillId="0" borderId="21" xfId="37" applyFont="1" applyBorder="1" applyAlignment="1" applyProtection="1">
      <alignment vertical="center"/>
      <protection hidden="1"/>
    </xf>
    <xf numFmtId="0" fontId="34" fillId="0" borderId="10" xfId="37" applyFont="1" applyBorder="1" applyAlignment="1" applyProtection="1">
      <alignment horizontal="center" vertical="center"/>
      <protection hidden="1"/>
    </xf>
    <xf numFmtId="2" fontId="33" fillId="0" borderId="21" xfId="37" applyNumberFormat="1" applyFont="1" applyBorder="1" applyAlignment="1" applyProtection="1">
      <alignment vertical="center"/>
      <protection hidden="1"/>
    </xf>
    <xf numFmtId="9" fontId="34" fillId="0" borderId="10" xfId="37" applyNumberFormat="1" applyFont="1" applyBorder="1" applyAlignment="1" applyProtection="1">
      <alignment horizontal="center" vertical="center"/>
      <protection hidden="1"/>
    </xf>
    <xf numFmtId="0" fontId="2" fillId="0" borderId="10" xfId="37" applyFont="1" applyBorder="1" applyAlignment="1" applyProtection="1">
      <alignment horizontal="center" vertical="center" wrapText="1"/>
      <protection hidden="1"/>
    </xf>
    <xf numFmtId="0" fontId="33" fillId="0" borderId="10" xfId="37" applyFont="1" applyBorder="1" applyAlignment="1" applyProtection="1">
      <alignment horizontal="center" vertical="center"/>
      <protection hidden="1"/>
    </xf>
    <xf numFmtId="1" fontId="33" fillId="0" borderId="10" xfId="37" applyNumberFormat="1" applyFont="1" applyBorder="1" applyAlignment="1" applyProtection="1">
      <alignment horizontal="center" vertical="center" wrapText="1"/>
      <protection hidden="1"/>
    </xf>
    <xf numFmtId="0" fontId="1" fillId="0" borderId="28" xfId="37" applyFont="1" applyBorder="1" applyAlignment="1" applyProtection="1">
      <alignment horizontal="right" vertical="center"/>
      <protection hidden="1"/>
    </xf>
    <xf numFmtId="2" fontId="33" fillId="0" borderId="29" xfId="37" applyNumberFormat="1" applyFont="1" applyBorder="1" applyAlignment="1" applyProtection="1">
      <alignment horizontal="right" vertical="center"/>
      <protection hidden="1"/>
    </xf>
    <xf numFmtId="0" fontId="5" fillId="35" borderId="0" xfId="0" applyNumberFormat="1" applyFont="1" applyFill="1" applyBorder="1" applyAlignment="1">
      <alignment vertical="top"/>
    </xf>
    <xf numFmtId="0" fontId="5" fillId="35" borderId="40" xfId="0" applyNumberFormat="1" applyFont="1" applyFill="1" applyBorder="1" applyAlignment="1">
      <alignment vertical="top"/>
    </xf>
    <xf numFmtId="0" fontId="5" fillId="35" borderId="41" xfId="0" applyNumberFormat="1" applyFont="1" applyFill="1" applyBorder="1" applyAlignment="1">
      <alignment vertical="top"/>
    </xf>
    <xf numFmtId="0" fontId="29" fillId="35" borderId="0" xfId="0" applyNumberFormat="1" applyFont="1" applyFill="1" applyBorder="1" applyAlignment="1">
      <alignment vertical="top"/>
    </xf>
    <xf numFmtId="0" fontId="29" fillId="35" borderId="41" xfId="0" applyNumberFormat="1" applyFont="1" applyFill="1" applyBorder="1" applyAlignment="1">
      <alignment vertical="top"/>
    </xf>
    <xf numFmtId="0" fontId="39" fillId="35" borderId="0" xfId="0" applyNumberFormat="1" applyFont="1" applyFill="1" applyBorder="1" applyAlignment="1">
      <alignment horizontal="center" textRotation="90" wrapText="1"/>
    </xf>
    <xf numFmtId="0" fontId="39" fillId="35" borderId="41" xfId="0" applyNumberFormat="1" applyFont="1" applyFill="1" applyBorder="1" applyAlignment="1">
      <alignment horizontal="center" textRotation="90" wrapText="1"/>
    </xf>
    <xf numFmtId="0" fontId="34" fillId="35" borderId="0" xfId="0" applyNumberFormat="1" applyFont="1" applyFill="1" applyBorder="1" applyAlignment="1">
      <alignment vertical="center"/>
    </xf>
    <xf numFmtId="0" fontId="34" fillId="35" borderId="41" xfId="0" applyNumberFormat="1" applyFont="1" applyFill="1" applyBorder="1" applyAlignment="1">
      <alignment vertical="center"/>
    </xf>
    <xf numFmtId="0" fontId="39" fillId="35" borderId="0" xfId="0" applyNumberFormat="1" applyFont="1" applyFill="1" applyBorder="1" applyAlignment="1">
      <alignment horizontal="center" vertical="center" textRotation="90"/>
    </xf>
    <xf numFmtId="0" fontId="39" fillId="35" borderId="53" xfId="0" applyNumberFormat="1" applyFont="1" applyFill="1" applyBorder="1" applyAlignment="1">
      <alignment horizontal="center" vertical="center" textRotation="90"/>
    </xf>
    <xf numFmtId="0" fontId="4" fillId="35" borderId="0" xfId="0" applyNumberFormat="1" applyFont="1" applyFill="1" applyBorder="1" applyAlignment="1">
      <alignment vertical="top" textRotation="90"/>
    </xf>
    <xf numFmtId="0" fontId="43" fillId="36" borderId="10" xfId="0" applyNumberFormat="1" applyFont="1" applyFill="1" applyBorder="1" applyAlignment="1">
      <alignment horizontal="center" textRotation="90" wrapText="1"/>
    </xf>
    <xf numFmtId="0" fontId="43" fillId="36" borderId="10" xfId="0" applyNumberFormat="1" applyFont="1" applyFill="1" applyBorder="1" applyAlignment="1" applyProtection="1">
      <alignment horizontal="center" textRotation="90" wrapText="1"/>
      <protection locked="0"/>
    </xf>
    <xf numFmtId="0" fontId="46" fillId="36" borderId="10" xfId="0" applyNumberFormat="1" applyFont="1" applyFill="1" applyBorder="1" applyAlignment="1">
      <alignment horizontal="center" textRotation="90" wrapText="1"/>
    </xf>
    <xf numFmtId="0" fontId="43" fillId="36" borderId="10" xfId="0" applyNumberFormat="1" applyFont="1" applyFill="1" applyBorder="1" applyAlignment="1" applyProtection="1">
      <alignment horizontal="center" textRotation="90" wrapText="1"/>
    </xf>
    <xf numFmtId="17" fontId="41" fillId="36" borderId="22" xfId="0" applyNumberFormat="1" applyFont="1" applyFill="1" applyBorder="1" applyAlignment="1">
      <alignment horizontal="center" vertical="center"/>
    </xf>
    <xf numFmtId="0" fontId="34" fillId="36" borderId="10" xfId="0" applyNumberFormat="1" applyFont="1" applyFill="1" applyBorder="1" applyAlignment="1" applyProtection="1">
      <alignment horizontal="center" vertical="center"/>
      <protection locked="0" hidden="1"/>
    </xf>
    <xf numFmtId="0" fontId="39" fillId="36" borderId="10" xfId="0" applyNumberFormat="1" applyFont="1" applyFill="1" applyBorder="1" applyAlignment="1" applyProtection="1">
      <alignment horizontal="center" vertical="center"/>
      <protection hidden="1"/>
    </xf>
    <xf numFmtId="0" fontId="34" fillId="36" borderId="10" xfId="0" applyNumberFormat="1" applyFont="1" applyFill="1" applyBorder="1" applyAlignment="1" applyProtection="1">
      <alignment vertical="center"/>
      <protection locked="0"/>
    </xf>
    <xf numFmtId="0" fontId="34" fillId="36" borderId="10" xfId="0" applyNumberFormat="1" applyFont="1" applyFill="1" applyBorder="1" applyAlignment="1" applyProtection="1">
      <alignment horizontal="center" vertical="center"/>
      <protection locked="0"/>
    </xf>
    <xf numFmtId="1" fontId="34" fillId="36" borderId="10" xfId="0" applyNumberFormat="1" applyFont="1" applyFill="1" applyBorder="1" applyAlignment="1" applyProtection="1">
      <alignment horizontal="center" vertical="center"/>
      <protection hidden="1"/>
    </xf>
    <xf numFmtId="1" fontId="39" fillId="36" borderId="10" xfId="0" applyNumberFormat="1" applyFont="1" applyFill="1" applyBorder="1" applyAlignment="1" applyProtection="1">
      <alignment horizontal="center" vertical="center"/>
      <protection hidden="1"/>
    </xf>
    <xf numFmtId="0" fontId="34" fillId="36" borderId="21" xfId="0" applyNumberFormat="1" applyFont="1" applyFill="1" applyBorder="1" applyAlignment="1" applyProtection="1">
      <alignment horizontal="center" vertical="center"/>
      <protection locked="0" hidden="1"/>
    </xf>
    <xf numFmtId="2" fontId="34" fillId="36" borderId="10" xfId="0" applyNumberFormat="1" applyFont="1" applyFill="1" applyBorder="1" applyAlignment="1" applyProtection="1">
      <alignment horizontal="center" vertical="center"/>
      <protection locked="0" hidden="1"/>
    </xf>
    <xf numFmtId="17" fontId="34" fillId="36" borderId="22" xfId="0" applyNumberFormat="1" applyFont="1" applyFill="1" applyBorder="1" applyAlignment="1" applyProtection="1">
      <alignment horizontal="center" vertical="center"/>
      <protection locked="0"/>
    </xf>
    <xf numFmtId="17" fontId="34" fillId="36" borderId="22" xfId="0" applyNumberFormat="1" applyFont="1" applyFill="1" applyBorder="1" applyAlignment="1" applyProtection="1">
      <alignment horizontal="center" vertical="center"/>
    </xf>
    <xf numFmtId="0" fontId="39" fillId="36" borderId="27" xfId="0" applyNumberFormat="1" applyFont="1" applyFill="1" applyBorder="1" applyAlignment="1">
      <alignment horizontal="center" vertical="center" textRotation="90"/>
    </xf>
    <xf numFmtId="0" fontId="50" fillId="36" borderId="28" xfId="0" applyNumberFormat="1" applyFont="1" applyFill="1" applyBorder="1" applyAlignment="1" applyProtection="1">
      <alignment horizontal="center" vertical="center" textRotation="90"/>
      <protection hidden="1"/>
    </xf>
    <xf numFmtId="2" fontId="50" fillId="36" borderId="28" xfId="0" applyNumberFormat="1" applyFont="1" applyFill="1" applyBorder="1" applyAlignment="1" applyProtection="1">
      <alignment horizontal="center" vertical="center" textRotation="90"/>
      <protection hidden="1"/>
    </xf>
    <xf numFmtId="1" fontId="50" fillId="36" borderId="28" xfId="0" applyNumberFormat="1" applyFont="1" applyFill="1" applyBorder="1" applyAlignment="1" applyProtection="1">
      <alignment horizontal="center" vertical="center" textRotation="90"/>
      <protection hidden="1"/>
    </xf>
    <xf numFmtId="0" fontId="39" fillId="36" borderId="29" xfId="0" applyNumberFormat="1" applyFont="1" applyFill="1" applyBorder="1" applyAlignment="1" applyProtection="1">
      <alignment horizontal="center" vertical="center" textRotation="90"/>
      <protection hidden="1"/>
    </xf>
    <xf numFmtId="0" fontId="4" fillId="36" borderId="0" xfId="0" applyNumberFormat="1" applyFont="1" applyFill="1" applyBorder="1" applyAlignment="1">
      <alignment vertical="top" textRotation="90"/>
    </xf>
    <xf numFmtId="0" fontId="5" fillId="36" borderId="0" xfId="0" applyNumberFormat="1" applyFont="1" applyFill="1" applyBorder="1" applyAlignment="1">
      <alignment vertical="top"/>
    </xf>
    <xf numFmtId="0" fontId="4" fillId="36" borderId="0" xfId="0" applyNumberFormat="1" applyFont="1" applyFill="1" applyBorder="1" applyAlignment="1">
      <alignment horizontal="center" vertical="top"/>
    </xf>
    <xf numFmtId="0" fontId="0" fillId="35" borderId="0" xfId="0" applyFill="1"/>
    <xf numFmtId="1" fontId="77" fillId="35" borderId="0" xfId="0" applyNumberFormat="1" applyFont="1" applyFill="1" applyProtection="1">
      <protection locked="0"/>
    </xf>
    <xf numFmtId="1" fontId="77" fillId="35" borderId="35" xfId="0" applyNumberFormat="1" applyFont="1" applyFill="1" applyBorder="1" applyProtection="1">
      <protection locked="0"/>
    </xf>
    <xf numFmtId="1" fontId="4" fillId="36" borderId="18" xfId="0" applyNumberFormat="1" applyFont="1" applyFill="1" applyBorder="1" applyProtection="1">
      <protection hidden="1"/>
    </xf>
    <xf numFmtId="1" fontId="5" fillId="36" borderId="17" xfId="0" applyNumberFormat="1" applyFont="1" applyFill="1" applyBorder="1" applyProtection="1">
      <protection hidden="1"/>
    </xf>
    <xf numFmtId="1" fontId="5" fillId="36" borderId="44" xfId="0" applyNumberFormat="1" applyFont="1" applyFill="1" applyBorder="1" applyProtection="1">
      <protection hidden="1"/>
    </xf>
    <xf numFmtId="1" fontId="4" fillId="36" borderId="36" xfId="0" applyNumberFormat="1" applyFont="1" applyFill="1" applyBorder="1" applyProtection="1">
      <protection hidden="1"/>
    </xf>
    <xf numFmtId="1" fontId="5" fillId="36" borderId="0" xfId="0" applyNumberFormat="1" applyFont="1" applyFill="1" applyBorder="1" applyProtection="1">
      <protection hidden="1"/>
    </xf>
    <xf numFmtId="1" fontId="5" fillId="36" borderId="46" xfId="0" applyNumberFormat="1" applyFont="1" applyFill="1" applyBorder="1" applyProtection="1">
      <protection hidden="1"/>
    </xf>
    <xf numFmtId="1" fontId="4" fillId="36" borderId="10" xfId="0" applyNumberFormat="1" applyFont="1" applyFill="1" applyBorder="1" applyAlignment="1" applyProtection="1">
      <alignment horizontal="center"/>
      <protection hidden="1"/>
    </xf>
    <xf numFmtId="1" fontId="4" fillId="36" borderId="16" xfId="0" applyNumberFormat="1" applyFont="1" applyFill="1" applyBorder="1" applyProtection="1">
      <protection hidden="1"/>
    </xf>
    <xf numFmtId="1" fontId="5" fillId="36" borderId="11" xfId="0" applyNumberFormat="1" applyFont="1" applyFill="1" applyBorder="1" applyProtection="1">
      <protection hidden="1"/>
    </xf>
    <xf numFmtId="1" fontId="5" fillId="36" borderId="48" xfId="0" applyNumberFormat="1" applyFont="1" applyFill="1" applyBorder="1" applyProtection="1">
      <protection hidden="1"/>
    </xf>
    <xf numFmtId="1" fontId="5" fillId="36" borderId="15" xfId="0" applyNumberFormat="1" applyFont="1" applyFill="1" applyBorder="1" applyAlignment="1" applyProtection="1">
      <alignment horizontal="center"/>
      <protection hidden="1"/>
    </xf>
    <xf numFmtId="1" fontId="5" fillId="36" borderId="11" xfId="45" applyNumberFormat="1" applyFont="1" applyFill="1" applyBorder="1" applyAlignment="1" applyProtection="1">
      <protection hidden="1"/>
    </xf>
    <xf numFmtId="1" fontId="5" fillId="36" borderId="11" xfId="0" applyNumberFormat="1" applyFont="1" applyFill="1" applyBorder="1" applyAlignment="1" applyProtection="1">
      <alignment horizontal="center"/>
      <protection hidden="1"/>
    </xf>
    <xf numFmtId="1" fontId="5" fillId="36" borderId="20" xfId="0" applyNumberFormat="1" applyFont="1" applyFill="1" applyBorder="1" applyAlignment="1" applyProtection="1">
      <alignment horizontal="center"/>
      <protection hidden="1"/>
    </xf>
    <xf numFmtId="1" fontId="5" fillId="36" borderId="50" xfId="0" applyNumberFormat="1" applyFont="1" applyFill="1" applyBorder="1" applyAlignment="1" applyProtection="1">
      <alignment horizontal="center"/>
      <protection hidden="1"/>
    </xf>
    <xf numFmtId="1" fontId="4" fillId="36" borderId="51" xfId="0" applyNumberFormat="1" applyFont="1" applyFill="1" applyBorder="1" applyProtection="1">
      <protection hidden="1"/>
    </xf>
    <xf numFmtId="1" fontId="5" fillId="36" borderId="0" xfId="0" applyNumberFormat="1" applyFont="1" applyFill="1" applyBorder="1" applyAlignment="1" applyProtection="1">
      <alignment horizontal="center"/>
      <protection hidden="1"/>
    </xf>
    <xf numFmtId="1" fontId="4" fillId="36" borderId="15" xfId="0" applyNumberFormat="1" applyFont="1" applyFill="1" applyBorder="1" applyProtection="1">
      <protection hidden="1"/>
    </xf>
    <xf numFmtId="1" fontId="73" fillId="36" borderId="16" xfId="45" applyNumberFormat="1" applyFont="1" applyFill="1" applyBorder="1" applyAlignment="1" applyProtection="1">
      <protection hidden="1"/>
    </xf>
    <xf numFmtId="1" fontId="73" fillId="36" borderId="11" xfId="45" applyNumberFormat="1" applyFont="1" applyFill="1" applyBorder="1" applyAlignment="1" applyProtection="1">
      <protection hidden="1"/>
    </xf>
    <xf numFmtId="1" fontId="5" fillId="36" borderId="36" xfId="0" applyNumberFormat="1" applyFont="1" applyFill="1" applyBorder="1" applyAlignment="1" applyProtection="1">
      <alignment horizontal="center"/>
      <protection hidden="1"/>
    </xf>
    <xf numFmtId="1" fontId="5" fillId="36" borderId="35" xfId="0" applyNumberFormat="1" applyFont="1" applyFill="1" applyBorder="1" applyAlignment="1" applyProtection="1">
      <alignment horizontal="center"/>
      <protection hidden="1"/>
    </xf>
    <xf numFmtId="1" fontId="5" fillId="36" borderId="10" xfId="0" applyNumberFormat="1" applyFont="1" applyFill="1" applyBorder="1" applyAlignment="1" applyProtection="1">
      <alignment horizontal="center"/>
      <protection locked="0" hidden="1"/>
    </xf>
    <xf numFmtId="1" fontId="4" fillId="36" borderId="15" xfId="0" applyNumberFormat="1" applyFont="1" applyFill="1" applyBorder="1" applyAlignment="1" applyProtection="1">
      <alignment horizontal="center"/>
      <protection hidden="1"/>
    </xf>
    <xf numFmtId="1" fontId="5" fillId="36" borderId="12" xfId="45" applyNumberFormat="1" applyFont="1" applyFill="1" applyBorder="1" applyAlignment="1" applyProtection="1">
      <alignment horizontal="center"/>
      <protection locked="0" hidden="1"/>
    </xf>
    <xf numFmtId="1" fontId="5" fillId="36" borderId="14" xfId="45" applyNumberFormat="1" applyFont="1" applyFill="1" applyBorder="1" applyAlignment="1" applyProtection="1">
      <alignment horizontal="center"/>
      <protection locked="0" hidden="1"/>
    </xf>
    <xf numFmtId="1" fontId="5" fillId="36" borderId="12" xfId="0" applyNumberFormat="1" applyFont="1" applyFill="1" applyBorder="1" applyAlignment="1" applyProtection="1">
      <alignment horizontal="center"/>
      <protection locked="0" hidden="1"/>
    </xf>
    <xf numFmtId="1" fontId="5" fillId="36" borderId="14" xfId="0" applyNumberFormat="1" applyFont="1" applyFill="1" applyBorder="1" applyAlignment="1" applyProtection="1">
      <alignment horizontal="center"/>
      <protection locked="0" hidden="1"/>
    </xf>
    <xf numFmtId="1" fontId="5" fillId="36" borderId="16" xfId="0" applyNumberFormat="1" applyFont="1" applyFill="1" applyBorder="1" applyAlignment="1" applyProtection="1">
      <alignment horizontal="center"/>
      <protection locked="0" hidden="1"/>
    </xf>
    <xf numFmtId="1" fontId="5" fillId="36" borderId="20" xfId="0" applyNumberFormat="1" applyFont="1" applyFill="1" applyBorder="1" applyAlignment="1" applyProtection="1">
      <alignment horizontal="center"/>
      <protection locked="0" hidden="1"/>
    </xf>
    <xf numFmtId="1" fontId="5" fillId="36" borderId="18" xfId="0" applyNumberFormat="1" applyFont="1" applyFill="1" applyBorder="1" applyAlignment="1" applyProtection="1">
      <alignment horizontal="center"/>
      <protection locked="0" hidden="1"/>
    </xf>
    <xf numFmtId="1" fontId="5" fillId="36" borderId="19" xfId="0" applyNumberFormat="1" applyFont="1" applyFill="1" applyBorder="1" applyAlignment="1" applyProtection="1">
      <alignment horizontal="center"/>
      <protection locked="0" hidden="1"/>
    </xf>
    <xf numFmtId="1" fontId="5" fillId="36" borderId="13" xfId="0" applyNumberFormat="1" applyFont="1" applyFill="1" applyBorder="1" applyAlignment="1" applyProtection="1">
      <alignment horizontal="center"/>
      <protection hidden="1"/>
    </xf>
    <xf numFmtId="1" fontId="5" fillId="36" borderId="13" xfId="45" applyNumberFormat="1" applyFont="1" applyFill="1" applyBorder="1" applyAlignment="1" applyProtection="1">
      <alignment horizontal="center"/>
      <protection hidden="1"/>
    </xf>
    <xf numFmtId="1" fontId="5" fillId="36" borderId="12" xfId="45" quotePrefix="1" applyNumberFormat="1" applyFont="1" applyFill="1" applyBorder="1" applyAlignment="1" applyProtection="1">
      <alignment horizontal="center"/>
      <protection locked="0" hidden="1"/>
    </xf>
    <xf numFmtId="1" fontId="5" fillId="36" borderId="13" xfId="0" applyNumberFormat="1" applyFont="1" applyFill="1" applyBorder="1" applyAlignment="1" applyProtection="1">
      <alignment horizontal="center"/>
      <protection locked="0" hidden="1"/>
    </xf>
    <xf numFmtId="1" fontId="5" fillId="36" borderId="13" xfId="0" quotePrefix="1" applyNumberFormat="1" applyFont="1" applyFill="1" applyBorder="1" applyAlignment="1" applyProtection="1">
      <alignment horizontal="center"/>
      <protection locked="0" hidden="1"/>
    </xf>
    <xf numFmtId="1" fontId="4" fillId="36" borderId="10" xfId="0" applyNumberFormat="1" applyFont="1" applyFill="1" applyBorder="1" applyProtection="1">
      <protection hidden="1"/>
    </xf>
    <xf numFmtId="1" fontId="5" fillId="36" borderId="18" xfId="45" applyNumberFormat="1" applyFont="1" applyFill="1" applyBorder="1" applyAlignment="1" applyProtection="1">
      <alignment horizontal="right"/>
      <protection hidden="1"/>
    </xf>
    <xf numFmtId="1" fontId="5" fillId="36" borderId="17" xfId="0" applyNumberFormat="1" applyFont="1" applyFill="1" applyBorder="1" applyAlignment="1" applyProtection="1">
      <protection hidden="1"/>
    </xf>
    <xf numFmtId="1" fontId="0" fillId="36" borderId="17" xfId="0" applyNumberFormat="1" applyFill="1" applyBorder="1" applyAlignment="1" applyProtection="1">
      <protection hidden="1"/>
    </xf>
    <xf numFmtId="1" fontId="0" fillId="36" borderId="35" xfId="0" applyNumberFormat="1" applyFill="1" applyBorder="1" applyAlignment="1" applyProtection="1">
      <protection hidden="1"/>
    </xf>
    <xf numFmtId="1" fontId="5" fillId="36" borderId="0" xfId="0" applyNumberFormat="1" applyFont="1" applyFill="1" applyBorder="1" applyAlignment="1" applyProtection="1">
      <protection hidden="1"/>
    </xf>
    <xf numFmtId="1" fontId="0" fillId="36" borderId="0" xfId="0" applyNumberFormat="1" applyFill="1" applyBorder="1" applyAlignment="1" applyProtection="1">
      <protection hidden="1"/>
    </xf>
    <xf numFmtId="1" fontId="5" fillId="36" borderId="11" xfId="0" applyNumberFormat="1" applyFont="1" applyFill="1" applyBorder="1" applyAlignment="1" applyProtection="1">
      <alignment horizontal="center" vertical="center"/>
      <protection hidden="1"/>
    </xf>
    <xf numFmtId="1" fontId="5" fillId="36" borderId="20" xfId="0" applyNumberFormat="1" applyFont="1" applyFill="1" applyBorder="1" applyAlignment="1" applyProtection="1">
      <alignment horizontal="right"/>
      <protection locked="0" hidden="1"/>
    </xf>
    <xf numFmtId="1" fontId="8" fillId="36" borderId="0" xfId="45" applyNumberFormat="1" applyFont="1" applyFill="1" applyBorder="1" applyAlignment="1" applyProtection="1">
      <alignment vertical="center"/>
      <protection hidden="1"/>
    </xf>
    <xf numFmtId="1" fontId="5" fillId="36" borderId="0" xfId="45" applyNumberFormat="1" applyFont="1" applyFill="1" applyBorder="1" applyAlignment="1" applyProtection="1">
      <alignment horizontal="left" vertical="center"/>
      <protection hidden="1"/>
    </xf>
    <xf numFmtId="1" fontId="5" fillId="36" borderId="35" xfId="45" applyNumberFormat="1" applyFont="1" applyFill="1" applyBorder="1" applyAlignment="1" applyProtection="1">
      <alignment horizontal="left" vertical="center"/>
      <protection hidden="1"/>
    </xf>
    <xf numFmtId="1" fontId="5" fillId="36" borderId="17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9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0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35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35" xfId="0" applyNumberFormat="1" applyFont="1" applyFill="1" applyBorder="1" applyProtection="1">
      <protection hidden="1"/>
    </xf>
    <xf numFmtId="1" fontId="5" fillId="36" borderId="36" xfId="0" applyNumberFormat="1" applyFont="1" applyFill="1" applyBorder="1" applyProtection="1">
      <protection hidden="1"/>
    </xf>
    <xf numFmtId="1" fontId="4" fillId="36" borderId="16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1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20" xfId="45" applyNumberFormat="1" applyFont="1" applyFill="1" applyBorder="1" applyAlignment="1" applyProtection="1">
      <alignment horizontal="left" vertical="center" wrapText="1"/>
      <protection hidden="1"/>
    </xf>
    <xf numFmtId="1" fontId="4" fillId="36" borderId="36" xfId="45" applyNumberFormat="1" applyFont="1" applyFill="1" applyBorder="1" applyProtection="1">
      <protection hidden="1"/>
    </xf>
    <xf numFmtId="1" fontId="75" fillId="36" borderId="0" xfId="45" applyNumberFormat="1" applyFont="1" applyFill="1" applyBorder="1" applyProtection="1">
      <protection hidden="1"/>
    </xf>
    <xf numFmtId="1" fontId="5" fillId="36" borderId="0" xfId="45" applyNumberFormat="1" applyFont="1" applyFill="1" applyBorder="1" applyProtection="1">
      <protection hidden="1"/>
    </xf>
    <xf numFmtId="1" fontId="5" fillId="36" borderId="10" xfId="45" applyNumberFormat="1" applyFont="1" applyFill="1" applyBorder="1" applyProtection="1">
      <protection hidden="1"/>
    </xf>
    <xf numFmtId="1" fontId="5" fillId="36" borderId="36" xfId="45" applyNumberFormat="1" applyFont="1" applyFill="1" applyBorder="1" applyProtection="1">
      <protection hidden="1"/>
    </xf>
    <xf numFmtId="1" fontId="8" fillId="36" borderId="0" xfId="45" applyNumberFormat="1" applyFont="1" applyFill="1" applyBorder="1" applyProtection="1">
      <protection hidden="1"/>
    </xf>
    <xf numFmtId="1" fontId="5" fillId="36" borderId="35" xfId="45" applyNumberFormat="1" applyFont="1" applyFill="1" applyBorder="1" applyProtection="1">
      <protection hidden="1"/>
    </xf>
    <xf numFmtId="1" fontId="5" fillId="36" borderId="51" xfId="45" applyNumberFormat="1" applyFont="1" applyFill="1" applyBorder="1" applyProtection="1">
      <protection hidden="1"/>
    </xf>
    <xf numFmtId="1" fontId="5" fillId="36" borderId="0" xfId="45" applyNumberFormat="1" applyFont="1" applyFill="1" applyBorder="1" applyAlignment="1" applyProtection="1">
      <protection hidden="1"/>
    </xf>
    <xf numFmtId="1" fontId="5" fillId="36" borderId="0" xfId="45" quotePrefix="1" applyNumberFormat="1" applyFont="1" applyFill="1" applyBorder="1" applyProtection="1">
      <protection hidden="1"/>
    </xf>
    <xf numFmtId="1" fontId="5" fillId="36" borderId="35" xfId="45" quotePrefix="1" applyNumberFormat="1" applyFont="1" applyFill="1" applyBorder="1" applyProtection="1">
      <protection hidden="1"/>
    </xf>
    <xf numFmtId="1" fontId="5" fillId="36" borderId="16" xfId="45" applyNumberFormat="1" applyFont="1" applyFill="1" applyBorder="1" applyProtection="1">
      <protection hidden="1"/>
    </xf>
    <xf numFmtId="1" fontId="5" fillId="36" borderId="51" xfId="45" applyNumberFormat="1" applyFont="1" applyFill="1" applyBorder="1" applyAlignment="1" applyProtection="1">
      <alignment horizontal="center"/>
      <protection hidden="1"/>
    </xf>
    <xf numFmtId="1" fontId="5" fillId="36" borderId="10" xfId="45" applyNumberFormat="1" applyFont="1" applyFill="1" applyBorder="1" applyAlignment="1" applyProtection="1">
      <alignment horizontal="center"/>
      <protection hidden="1"/>
    </xf>
    <xf numFmtId="1" fontId="4" fillId="36" borderId="51" xfId="45" applyNumberFormat="1" applyFont="1" applyFill="1" applyBorder="1" applyAlignment="1" applyProtection="1">
      <alignment horizontal="center"/>
      <protection hidden="1"/>
    </xf>
    <xf numFmtId="1" fontId="4" fillId="36" borderId="18" xfId="45" applyNumberFormat="1" applyFont="1" applyFill="1" applyBorder="1" applyProtection="1">
      <protection hidden="1"/>
    </xf>
    <xf numFmtId="1" fontId="5" fillId="36" borderId="17" xfId="45" applyNumberFormat="1" applyFont="1" applyFill="1" applyBorder="1" applyProtection="1">
      <protection hidden="1"/>
    </xf>
    <xf numFmtId="1" fontId="4" fillId="36" borderId="36" xfId="45" applyNumberFormat="1" applyFont="1" applyFill="1" applyBorder="1" applyAlignment="1" applyProtection="1">
      <alignment horizontal="right"/>
      <protection hidden="1"/>
    </xf>
    <xf numFmtId="1" fontId="4" fillId="36" borderId="35" xfId="45" applyNumberFormat="1" applyFont="1" applyFill="1" applyBorder="1" applyProtection="1">
      <protection hidden="1"/>
    </xf>
    <xf numFmtId="1" fontId="5" fillId="36" borderId="36" xfId="45" applyNumberFormat="1" applyFont="1" applyFill="1" applyBorder="1" applyAlignment="1" applyProtection="1">
      <alignment horizontal="right"/>
      <protection hidden="1"/>
    </xf>
    <xf numFmtId="1" fontId="5" fillId="36" borderId="0" xfId="45" applyNumberFormat="1" applyFont="1" applyFill="1" applyBorder="1" applyProtection="1">
      <protection locked="0" hidden="1"/>
    </xf>
    <xf numFmtId="1" fontId="5" fillId="36" borderId="35" xfId="45" applyNumberFormat="1" applyFont="1" applyFill="1" applyBorder="1" applyProtection="1">
      <protection locked="0" hidden="1"/>
    </xf>
    <xf numFmtId="1" fontId="5" fillId="36" borderId="52" xfId="45" applyNumberFormat="1" applyFont="1" applyFill="1" applyBorder="1" applyAlignment="1" applyProtection="1">
      <alignment horizontal="left"/>
      <protection locked="0" hidden="1"/>
    </xf>
    <xf numFmtId="1" fontId="5" fillId="36" borderId="36" xfId="45" applyNumberFormat="1" applyFont="1" applyFill="1" applyBorder="1" applyAlignment="1" applyProtection="1">
      <alignment horizontal="center"/>
      <protection hidden="1"/>
    </xf>
    <xf numFmtId="1" fontId="5" fillId="36" borderId="35" xfId="45" applyNumberFormat="1" applyFont="1" applyFill="1" applyBorder="1" applyAlignment="1" applyProtection="1">
      <alignment horizontal="center"/>
      <protection hidden="1"/>
    </xf>
    <xf numFmtId="1" fontId="5" fillId="36" borderId="0" xfId="45" applyNumberFormat="1" applyFont="1" applyFill="1" applyBorder="1" applyAlignment="1" applyProtection="1">
      <alignment horizontal="center"/>
      <protection hidden="1"/>
    </xf>
    <xf numFmtId="1" fontId="5" fillId="36" borderId="16" xfId="45" applyNumberFormat="1" applyFont="1" applyFill="1" applyBorder="1" applyAlignment="1" applyProtection="1">
      <alignment horizontal="right"/>
      <protection hidden="1"/>
    </xf>
    <xf numFmtId="1" fontId="5" fillId="36" borderId="11" xfId="45" applyNumberFormat="1" applyFont="1" applyFill="1" applyBorder="1" applyProtection="1">
      <protection hidden="1"/>
    </xf>
    <xf numFmtId="1" fontId="5" fillId="36" borderId="20" xfId="45" applyNumberFormat="1" applyFont="1" applyFill="1" applyBorder="1" applyProtection="1">
      <protection hidden="1"/>
    </xf>
    <xf numFmtId="1" fontId="5" fillId="36" borderId="12" xfId="45" applyNumberFormat="1" applyFont="1" applyFill="1" applyBorder="1" applyAlignment="1" applyProtection="1">
      <alignment horizontal="right"/>
      <protection hidden="1"/>
    </xf>
    <xf numFmtId="1" fontId="5" fillId="36" borderId="13" xfId="45" applyNumberFormat="1" applyFont="1" applyFill="1" applyBorder="1" applyProtection="1">
      <protection hidden="1"/>
    </xf>
    <xf numFmtId="1" fontId="5" fillId="36" borderId="11" xfId="45" applyNumberFormat="1" applyFont="1" applyFill="1" applyBorder="1" applyAlignment="1" applyProtection="1">
      <alignment horizontal="center"/>
      <protection hidden="1"/>
    </xf>
    <xf numFmtId="1" fontId="4" fillId="36" borderId="18" xfId="45" applyNumberFormat="1" applyFont="1" applyFill="1" applyBorder="1" applyAlignment="1" applyProtection="1">
      <alignment horizontal="right"/>
      <protection hidden="1"/>
    </xf>
    <xf numFmtId="1" fontId="5" fillId="36" borderId="19" xfId="45" applyNumberFormat="1" applyFont="1" applyFill="1" applyBorder="1" applyAlignment="1" applyProtection="1">
      <alignment horizontal="center"/>
      <protection hidden="1"/>
    </xf>
    <xf numFmtId="1" fontId="4" fillId="36" borderId="36" xfId="45" applyNumberFormat="1" applyFont="1" applyFill="1" applyBorder="1" applyAlignment="1" applyProtection="1">
      <alignment vertical="center"/>
      <protection hidden="1"/>
    </xf>
    <xf numFmtId="1" fontId="4" fillId="36" borderId="0" xfId="45" applyNumberFormat="1" applyFont="1" applyFill="1" applyBorder="1" applyAlignment="1" applyProtection="1">
      <alignment vertical="center"/>
      <protection hidden="1"/>
    </xf>
    <xf numFmtId="1" fontId="30" fillId="36" borderId="36" xfId="45" applyNumberFormat="1" applyFont="1" applyFill="1" applyBorder="1" applyProtection="1">
      <protection hidden="1"/>
    </xf>
    <xf numFmtId="1" fontId="4" fillId="36" borderId="0" xfId="45" applyNumberFormat="1" applyFont="1" applyFill="1" applyBorder="1" applyProtection="1">
      <protection hidden="1"/>
    </xf>
    <xf numFmtId="1" fontId="72" fillId="36" borderId="36" xfId="45" applyNumberFormat="1" applyFont="1" applyFill="1" applyBorder="1" applyProtection="1">
      <protection hidden="1"/>
    </xf>
    <xf numFmtId="1" fontId="5" fillId="36" borderId="36" xfId="45" applyNumberFormat="1" applyFont="1" applyFill="1" applyBorder="1" applyAlignment="1" applyProtection="1">
      <protection hidden="1"/>
    </xf>
    <xf numFmtId="1" fontId="5" fillId="36" borderId="35" xfId="45" applyNumberFormat="1" applyFont="1" applyFill="1" applyBorder="1" applyAlignment="1" applyProtection="1">
      <protection hidden="1"/>
    </xf>
    <xf numFmtId="1" fontId="0" fillId="36" borderId="0" xfId="0" applyNumberFormat="1" applyFill="1" applyBorder="1" applyAlignment="1" applyProtection="1">
      <alignment horizontal="right"/>
      <protection hidden="1"/>
    </xf>
    <xf numFmtId="1" fontId="0" fillId="36" borderId="35" xfId="0" applyNumberFormat="1" applyFill="1" applyBorder="1" applyAlignment="1" applyProtection="1">
      <alignment horizontal="right"/>
      <protection hidden="1"/>
    </xf>
    <xf numFmtId="1" fontId="5" fillId="36" borderId="16" xfId="45" applyNumberFormat="1" applyFont="1" applyFill="1" applyBorder="1" applyAlignment="1" applyProtection="1">
      <alignment vertical="center" wrapText="1"/>
      <protection hidden="1"/>
    </xf>
    <xf numFmtId="1" fontId="5" fillId="36" borderId="11" xfId="45" applyNumberFormat="1" applyFont="1" applyFill="1" applyBorder="1" applyAlignment="1" applyProtection="1">
      <alignment vertical="center" wrapText="1"/>
      <protection hidden="1"/>
    </xf>
    <xf numFmtId="1" fontId="5" fillId="36" borderId="20" xfId="45" applyNumberFormat="1" applyFont="1" applyFill="1" applyBorder="1" applyAlignment="1" applyProtection="1">
      <alignment vertical="center" wrapText="1"/>
      <protection hidden="1"/>
    </xf>
    <xf numFmtId="1" fontId="5" fillId="36" borderId="0" xfId="45" applyNumberFormat="1" applyFont="1" applyFill="1" applyBorder="1" applyAlignment="1" applyProtection="1">
      <protection locked="0" hidden="1"/>
    </xf>
    <xf numFmtId="1" fontId="5" fillId="36" borderId="16" xfId="45" applyNumberFormat="1" applyFont="1" applyFill="1" applyBorder="1" applyProtection="1">
      <protection locked="0" hidden="1"/>
    </xf>
    <xf numFmtId="1" fontId="5" fillId="36" borderId="11" xfId="45" applyNumberFormat="1" applyFont="1" applyFill="1" applyBorder="1" applyProtection="1">
      <protection locked="0" hidden="1"/>
    </xf>
    <xf numFmtId="0" fontId="79" fillId="37" borderId="10" xfId="0" applyNumberFormat="1" applyFont="1" applyFill="1" applyBorder="1" applyAlignment="1" applyProtection="1">
      <alignment horizontal="center" vertical="center" wrapText="1"/>
      <protection hidden="1"/>
    </xf>
    <xf numFmtId="0" fontId="80" fillId="32" borderId="10" xfId="0" applyNumberFormat="1" applyFont="1" applyFill="1" applyBorder="1" applyAlignment="1" applyProtection="1">
      <alignment horizontal="center" vertical="center" wrapText="1"/>
      <protection locked="0" hidden="1"/>
    </xf>
    <xf numFmtId="9" fontId="80" fillId="32" borderId="10" xfId="47" applyFont="1" applyFill="1" applyBorder="1" applyAlignment="1" applyProtection="1">
      <alignment horizontal="center" vertical="center" wrapText="1"/>
      <protection locked="0" hidden="1"/>
    </xf>
    <xf numFmtId="0" fontId="4" fillId="35" borderId="10" xfId="0" applyNumberFormat="1" applyFont="1" applyFill="1" applyBorder="1" applyAlignment="1" applyProtection="1">
      <alignment horizontal="center" vertical="center"/>
      <protection locked="0"/>
    </xf>
    <xf numFmtId="9" fontId="81" fillId="35" borderId="10" xfId="0" applyNumberFormat="1" applyFont="1" applyFill="1" applyBorder="1" applyAlignment="1" applyProtection="1">
      <alignment horizontal="center" vertical="center"/>
      <protection locked="0"/>
    </xf>
    <xf numFmtId="0" fontId="5" fillId="35" borderId="10" xfId="0" applyNumberFormat="1" applyFont="1" applyFill="1" applyBorder="1" applyAlignment="1" applyProtection="1">
      <alignment vertical="top"/>
      <protection locked="0"/>
    </xf>
    <xf numFmtId="0" fontId="29" fillId="35" borderId="0" xfId="0" applyNumberFormat="1" applyFont="1" applyFill="1" applyBorder="1" applyAlignment="1" applyProtection="1">
      <alignment vertical="top"/>
      <protection locked="0"/>
    </xf>
    <xf numFmtId="0" fontId="39" fillId="35" borderId="0" xfId="0" applyNumberFormat="1" applyFont="1" applyFill="1" applyBorder="1" applyAlignment="1" applyProtection="1">
      <alignment horizontal="center" textRotation="90" wrapText="1"/>
      <protection locked="0"/>
    </xf>
    <xf numFmtId="0" fontId="34" fillId="35" borderId="0" xfId="0" applyNumberFormat="1" applyFont="1" applyFill="1" applyBorder="1" applyAlignment="1" applyProtection="1">
      <alignment vertical="center"/>
      <protection locked="0"/>
    </xf>
    <xf numFmtId="0" fontId="39" fillId="35" borderId="0" xfId="0" applyNumberFormat="1" applyFont="1" applyFill="1" applyBorder="1" applyAlignment="1" applyProtection="1">
      <alignment horizontal="center" vertical="center"/>
      <protection locked="0"/>
    </xf>
    <xf numFmtId="0" fontId="39" fillId="35" borderId="0" xfId="0" applyNumberFormat="1" applyFont="1" applyFill="1" applyBorder="1" applyAlignment="1" applyProtection="1">
      <alignment horizontal="center" vertical="center" textRotation="90"/>
      <protection locked="0"/>
    </xf>
    <xf numFmtId="0" fontId="4" fillId="35" borderId="0" xfId="0" applyNumberFormat="1" applyFont="1" applyFill="1" applyBorder="1" applyAlignment="1" applyProtection="1">
      <alignment vertical="top" textRotation="90"/>
      <protection locked="0"/>
    </xf>
    <xf numFmtId="0" fontId="5" fillId="35" borderId="0" xfId="0" applyNumberFormat="1" applyFont="1" applyFill="1" applyBorder="1" applyAlignment="1" applyProtection="1">
      <alignment vertical="top"/>
      <protection locked="0"/>
    </xf>
    <xf numFmtId="0" fontId="34" fillId="32" borderId="10" xfId="0" applyNumberFormat="1" applyFont="1" applyFill="1" applyBorder="1" applyAlignment="1" applyProtection="1">
      <alignment horizontal="center" vertical="center"/>
      <protection locked="0" hidden="1"/>
    </xf>
    <xf numFmtId="0" fontId="9" fillId="36" borderId="0" xfId="0" applyNumberFormat="1" applyFont="1" applyFill="1" applyBorder="1" applyAlignment="1">
      <alignment horizontal="right" vertical="top"/>
    </xf>
    <xf numFmtId="0" fontId="9" fillId="36" borderId="0" xfId="0" applyNumberFormat="1" applyFont="1" applyFill="1" applyBorder="1" applyAlignment="1" applyProtection="1">
      <alignment horizontal="right" vertical="top"/>
    </xf>
    <xf numFmtId="9" fontId="81" fillId="35" borderId="14" xfId="0" applyNumberFormat="1" applyFont="1" applyFill="1" applyBorder="1" applyAlignment="1" applyProtection="1">
      <alignment horizontal="center" vertical="center"/>
      <protection locked="0"/>
    </xf>
    <xf numFmtId="0" fontId="5" fillId="35" borderId="14" xfId="0" applyNumberFormat="1" applyFont="1" applyFill="1" applyBorder="1" applyAlignment="1" applyProtection="1">
      <alignment vertical="top"/>
      <protection locked="0"/>
    </xf>
    <xf numFmtId="0" fontId="4" fillId="35" borderId="14" xfId="0" applyNumberFormat="1" applyFont="1" applyFill="1" applyBorder="1" applyAlignment="1" applyProtection="1">
      <alignment horizontal="center" vertical="center"/>
      <protection locked="0"/>
    </xf>
    <xf numFmtId="0" fontId="9" fillId="36" borderId="0" xfId="0" applyNumberFormat="1" applyFont="1" applyFill="1" applyBorder="1" applyAlignment="1">
      <alignment horizontal="center" vertical="top"/>
    </xf>
    <xf numFmtId="0" fontId="1" fillId="0" borderId="10" xfId="37" applyFont="1" applyBorder="1" applyAlignment="1" applyProtection="1">
      <alignment horizontal="right" vertical="center"/>
      <protection hidden="1"/>
    </xf>
    <xf numFmtId="2" fontId="61" fillId="30" borderId="0" xfId="0" applyNumberFormat="1" applyFont="1" applyFill="1" applyBorder="1" applyAlignment="1">
      <alignment horizontal="center" vertical="center"/>
    </xf>
    <xf numFmtId="0" fontId="1" fillId="0" borderId="10" xfId="37" applyFont="1" applyBorder="1" applyAlignment="1" applyProtection="1">
      <alignment horizontal="right" vertical="center"/>
      <protection hidden="1"/>
    </xf>
    <xf numFmtId="0" fontId="1" fillId="0" borderId="10" xfId="37" applyFont="1" applyBorder="1" applyAlignment="1">
      <alignment horizontal="right" vertical="center"/>
    </xf>
    <xf numFmtId="2" fontId="33" fillId="0" borderId="21" xfId="37" applyNumberFormat="1" applyFont="1" applyBorder="1" applyAlignment="1" applyProtection="1">
      <alignment horizontal="right" vertical="center"/>
      <protection locked="0" hidden="1"/>
    </xf>
    <xf numFmtId="2" fontId="83" fillId="29" borderId="0" xfId="0" applyNumberFormat="1" applyFont="1" applyFill="1" applyBorder="1" applyAlignment="1" applyProtection="1">
      <alignment horizontal="left"/>
    </xf>
    <xf numFmtId="0" fontId="52" fillId="36" borderId="0" xfId="0" applyNumberFormat="1" applyFont="1" applyFill="1" applyBorder="1" applyAlignment="1">
      <alignment horizontal="center" vertical="top"/>
    </xf>
    <xf numFmtId="0" fontId="9" fillId="36" borderId="0" xfId="0" applyNumberFormat="1" applyFont="1" applyFill="1" applyBorder="1" applyAlignment="1" applyProtection="1">
      <alignment horizontal="left" vertical="top"/>
      <protection locked="0"/>
    </xf>
    <xf numFmtId="0" fontId="9" fillId="36" borderId="0" xfId="0" applyNumberFormat="1" applyFont="1" applyFill="1" applyBorder="1" applyAlignment="1" applyProtection="1">
      <alignment horizontal="left" vertical="top"/>
    </xf>
    <xf numFmtId="0" fontId="82" fillId="36" borderId="10" xfId="0" applyNumberFormat="1" applyFont="1" applyFill="1" applyBorder="1" applyAlignment="1" applyProtection="1">
      <alignment horizontal="center" vertical="center"/>
      <protection hidden="1"/>
    </xf>
    <xf numFmtId="49" fontId="9" fillId="36" borderId="0" xfId="0" applyNumberFormat="1" applyFont="1" applyFill="1" applyBorder="1" applyAlignment="1" applyProtection="1">
      <alignment horizontal="left" vertical="top"/>
      <protection locked="0"/>
    </xf>
    <xf numFmtId="0" fontId="9" fillId="36" borderId="0" xfId="0" applyNumberFormat="1" applyFont="1" applyFill="1" applyBorder="1" applyAlignment="1">
      <alignment horizontal="left" vertical="top"/>
    </xf>
    <xf numFmtId="0" fontId="9" fillId="36" borderId="0" xfId="0" applyNumberFormat="1" applyFont="1" applyFill="1" applyBorder="1" applyAlignment="1">
      <alignment horizontal="right" vertical="top"/>
    </xf>
    <xf numFmtId="0" fontId="9" fillId="36" borderId="0" xfId="0" applyNumberFormat="1" applyFont="1" applyFill="1" applyBorder="1" applyAlignment="1" applyProtection="1">
      <alignment horizontal="left" vertical="top" wrapText="1"/>
      <protection locked="0"/>
    </xf>
    <xf numFmtId="0" fontId="0" fillId="36" borderId="0" xfId="0" applyFill="1" applyBorder="1" applyAlignment="1">
      <alignment vertical="top" wrapText="1"/>
    </xf>
    <xf numFmtId="0" fontId="9" fillId="36" borderId="0" xfId="0" applyNumberFormat="1" applyFont="1" applyFill="1" applyBorder="1" applyAlignment="1" applyProtection="1">
      <alignment horizontal="right" vertical="top"/>
    </xf>
    <xf numFmtId="0" fontId="43" fillId="36" borderId="10" xfId="0" applyNumberFormat="1" applyFont="1" applyFill="1" applyBorder="1" applyAlignment="1">
      <alignment horizontal="center" vertical="center" wrapText="1"/>
    </xf>
    <xf numFmtId="0" fontId="9" fillId="36" borderId="10" xfId="0" applyFont="1" applyFill="1" applyBorder="1" applyAlignment="1">
      <alignment horizontal="center" vertical="center" wrapText="1"/>
    </xf>
    <xf numFmtId="0" fontId="9" fillId="36" borderId="10" xfId="0" applyNumberFormat="1" applyFont="1" applyFill="1" applyBorder="1" applyAlignment="1" applyProtection="1">
      <alignment horizontal="center" vertical="center"/>
      <protection hidden="1"/>
    </xf>
    <xf numFmtId="0" fontId="85" fillId="39" borderId="10" xfId="0" applyNumberFormat="1" applyFont="1" applyFill="1" applyBorder="1" applyAlignment="1" applyProtection="1">
      <alignment horizontal="center" vertical="center" wrapText="1"/>
      <protection hidden="1"/>
    </xf>
    <xf numFmtId="0" fontId="79" fillId="37" borderId="12" xfId="0" applyNumberFormat="1" applyFont="1" applyFill="1" applyBorder="1" applyAlignment="1" applyProtection="1">
      <alignment horizontal="center" vertical="center" wrapText="1"/>
      <protection hidden="1"/>
    </xf>
    <xf numFmtId="0" fontId="79" fillId="37" borderId="13" xfId="0" applyNumberFormat="1" applyFont="1" applyFill="1" applyBorder="1" applyAlignment="1" applyProtection="1">
      <alignment horizontal="center" vertical="center" wrapText="1"/>
      <protection hidden="1"/>
    </xf>
    <xf numFmtId="0" fontId="79" fillId="37" borderId="14" xfId="0" applyNumberFormat="1" applyFont="1" applyFill="1" applyBorder="1" applyAlignment="1" applyProtection="1">
      <alignment horizontal="center" vertical="center" wrapText="1"/>
      <protection hidden="1"/>
    </xf>
    <xf numFmtId="9" fontId="80" fillId="32" borderId="12" xfId="0" applyNumberFormat="1" applyFont="1" applyFill="1" applyBorder="1" applyAlignment="1" applyProtection="1">
      <alignment horizontal="center" vertical="center" wrapText="1"/>
      <protection locked="0" hidden="1"/>
    </xf>
    <xf numFmtId="9" fontId="80" fillId="32" borderId="14" xfId="0" applyNumberFormat="1" applyFont="1" applyFill="1" applyBorder="1" applyAlignment="1" applyProtection="1">
      <alignment horizontal="center" vertical="center" wrapText="1"/>
      <protection locked="0" hidden="1"/>
    </xf>
    <xf numFmtId="0" fontId="80" fillId="32" borderId="12" xfId="0" applyNumberFormat="1" applyFont="1" applyFill="1" applyBorder="1" applyAlignment="1" applyProtection="1">
      <alignment horizontal="center" vertical="center" wrapText="1"/>
      <protection locked="0" hidden="1"/>
    </xf>
    <xf numFmtId="0" fontId="80" fillId="32" borderId="14" xfId="0" applyNumberFormat="1" applyFont="1" applyFill="1" applyBorder="1" applyAlignment="1" applyProtection="1">
      <alignment horizontal="center" vertical="center" wrapText="1"/>
      <protection locked="0" hidden="1"/>
    </xf>
    <xf numFmtId="0" fontId="57" fillId="36" borderId="0" xfId="0" applyNumberFormat="1" applyFont="1" applyFill="1" applyBorder="1" applyAlignment="1" applyProtection="1">
      <alignment horizontal="center" vertical="top"/>
      <protection locked="0"/>
    </xf>
    <xf numFmtId="0" fontId="42" fillId="36" borderId="0" xfId="0" applyNumberFormat="1" applyFont="1" applyFill="1" applyBorder="1" applyAlignment="1">
      <alignment horizontal="center" vertical="center"/>
    </xf>
    <xf numFmtId="0" fontId="68" fillId="38" borderId="18" xfId="0" applyNumberFormat="1" applyFont="1" applyFill="1" applyBorder="1" applyAlignment="1" applyProtection="1">
      <alignment horizontal="center" vertical="top" wrapText="1"/>
      <protection hidden="1"/>
    </xf>
    <xf numFmtId="0" fontId="68" fillId="38" borderId="17" xfId="0" applyNumberFormat="1" applyFont="1" applyFill="1" applyBorder="1" applyAlignment="1" applyProtection="1">
      <alignment horizontal="center" vertical="top" wrapText="1"/>
      <protection hidden="1"/>
    </xf>
    <xf numFmtId="0" fontId="68" fillId="38" borderId="19" xfId="0" applyNumberFormat="1" applyFont="1" applyFill="1" applyBorder="1" applyAlignment="1" applyProtection="1">
      <alignment horizontal="center" vertical="top" wrapText="1"/>
      <protection hidden="1"/>
    </xf>
    <xf numFmtId="2" fontId="63" fillId="28" borderId="0" xfId="44" applyNumberFormat="1" applyFont="1" applyFill="1" applyBorder="1" applyAlignment="1" applyProtection="1">
      <alignment horizontal="center" vertical="center" wrapText="1"/>
    </xf>
    <xf numFmtId="2" fontId="64" fillId="28" borderId="0" xfId="0" applyNumberFormat="1" applyFont="1" applyFill="1" applyBorder="1" applyAlignment="1">
      <alignment horizontal="center" vertical="center"/>
    </xf>
    <xf numFmtId="2" fontId="65" fillId="32" borderId="0" xfId="0" applyNumberFormat="1" applyFont="1" applyFill="1" applyBorder="1" applyAlignment="1">
      <alignment horizontal="center" vertical="center"/>
    </xf>
    <xf numFmtId="2" fontId="56" fillId="27" borderId="11" xfId="0" applyNumberFormat="1" applyFont="1" applyFill="1" applyBorder="1" applyAlignment="1">
      <alignment horizontal="center" vertical="center"/>
    </xf>
    <xf numFmtId="1" fontId="69" fillId="31" borderId="0" xfId="0" applyNumberFormat="1" applyFont="1" applyFill="1" applyBorder="1" applyAlignment="1">
      <alignment horizontal="center" vertical="center" wrapText="1"/>
    </xf>
    <xf numFmtId="1" fontId="60" fillId="30" borderId="0" xfId="0" applyNumberFormat="1" applyFont="1" applyFill="1" applyBorder="1" applyAlignment="1">
      <alignment horizontal="center" vertical="center" wrapText="1"/>
    </xf>
    <xf numFmtId="2" fontId="9" fillId="24" borderId="0" xfId="0" applyNumberFormat="1" applyFont="1" applyFill="1" applyBorder="1" applyAlignment="1">
      <alignment horizontal="right" indent="1"/>
    </xf>
    <xf numFmtId="2" fontId="9" fillId="24" borderId="17" xfId="0" applyNumberFormat="1" applyFont="1" applyFill="1" applyBorder="1" applyAlignment="1">
      <alignment horizontal="right" indent="1"/>
    </xf>
    <xf numFmtId="2" fontId="61" fillId="30" borderId="0" xfId="0" applyNumberFormat="1" applyFont="1" applyFill="1" applyBorder="1" applyAlignment="1">
      <alignment horizontal="center" vertical="center"/>
    </xf>
    <xf numFmtId="0" fontId="40" fillId="0" borderId="0" xfId="37" applyFont="1" applyFill="1" applyBorder="1" applyAlignment="1">
      <alignment horizontal="center" vertical="center" wrapText="1"/>
    </xf>
    <xf numFmtId="2" fontId="2" fillId="0" borderId="12" xfId="0" applyNumberFormat="1" applyFont="1" applyBorder="1" applyAlignment="1" applyProtection="1">
      <alignment horizontal="left" vertical="center"/>
      <protection hidden="1"/>
    </xf>
    <xf numFmtId="2" fontId="2" fillId="0" borderId="13" xfId="0" applyNumberFormat="1" applyFont="1" applyBorder="1" applyAlignment="1" applyProtection="1">
      <alignment horizontal="left" vertical="center"/>
      <protection hidden="1"/>
    </xf>
    <xf numFmtId="2" fontId="2" fillId="0" borderId="14" xfId="0" applyNumberFormat="1" applyFont="1" applyBorder="1" applyAlignment="1" applyProtection="1">
      <alignment horizontal="left" vertical="center"/>
      <protection hidden="1"/>
    </xf>
    <xf numFmtId="2" fontId="2" fillId="0" borderId="10" xfId="0" applyNumberFormat="1" applyFont="1" applyBorder="1" applyAlignment="1" applyProtection="1">
      <alignment horizontal="left" vertical="center"/>
      <protection hidden="1"/>
    </xf>
    <xf numFmtId="2" fontId="2" fillId="0" borderId="10" xfId="0" applyNumberFormat="1" applyFont="1" applyBorder="1" applyAlignment="1" applyProtection="1">
      <alignment horizontal="center" vertical="center"/>
      <protection hidden="1"/>
    </xf>
    <xf numFmtId="0" fontId="1" fillId="0" borderId="23" xfId="37" applyFont="1" applyBorder="1" applyAlignment="1" applyProtection="1">
      <alignment horizontal="center" vertical="top"/>
      <protection hidden="1"/>
    </xf>
    <xf numFmtId="0" fontId="1" fillId="0" borderId="24" xfId="37" applyFont="1" applyBorder="1" applyAlignment="1" applyProtection="1">
      <alignment horizontal="center" vertical="top"/>
      <protection hidden="1"/>
    </xf>
    <xf numFmtId="0" fontId="1" fillId="0" borderId="25" xfId="37" applyFont="1" applyBorder="1" applyAlignment="1" applyProtection="1">
      <alignment horizontal="center" vertical="top"/>
      <protection hidden="1"/>
    </xf>
    <xf numFmtId="0" fontId="1" fillId="0" borderId="10" xfId="37" applyFont="1" applyBorder="1" applyAlignment="1" applyProtection="1">
      <alignment horizontal="left" vertical="center"/>
      <protection hidden="1"/>
    </xf>
    <xf numFmtId="0" fontId="1" fillId="0" borderId="21" xfId="37" applyFont="1" applyBorder="1" applyAlignment="1" applyProtection="1">
      <alignment horizontal="left" vertical="center"/>
      <protection hidden="1"/>
    </xf>
    <xf numFmtId="0" fontId="27" fillId="0" borderId="10" xfId="37" applyFont="1" applyBorder="1" applyAlignment="1" applyProtection="1">
      <alignment horizontal="center" vertical="center"/>
      <protection hidden="1"/>
    </xf>
    <xf numFmtId="0" fontId="27" fillId="0" borderId="12" xfId="37" applyFont="1" applyBorder="1" applyAlignment="1" applyProtection="1">
      <alignment horizontal="center" vertical="center"/>
      <protection hidden="1"/>
    </xf>
    <xf numFmtId="0" fontId="27" fillId="0" borderId="13" xfId="37" applyFont="1" applyBorder="1" applyAlignment="1" applyProtection="1">
      <alignment horizontal="center" vertical="center"/>
      <protection hidden="1"/>
    </xf>
    <xf numFmtId="0" fontId="27" fillId="0" borderId="14" xfId="37" applyFont="1" applyBorder="1" applyAlignment="1" applyProtection="1">
      <alignment horizontal="center" vertical="center"/>
      <protection hidden="1"/>
    </xf>
    <xf numFmtId="0" fontId="34" fillId="0" borderId="12" xfId="37" applyFont="1" applyBorder="1" applyAlignment="1" applyProtection="1">
      <alignment horizontal="center" vertical="center"/>
      <protection hidden="1"/>
    </xf>
    <xf numFmtId="0" fontId="34" fillId="0" borderId="13" xfId="37" applyFont="1" applyBorder="1" applyAlignment="1" applyProtection="1">
      <alignment horizontal="center" vertical="center"/>
      <protection hidden="1"/>
    </xf>
    <xf numFmtId="0" fontId="34" fillId="0" borderId="14" xfId="37" applyFont="1" applyBorder="1" applyAlignment="1" applyProtection="1">
      <alignment horizontal="center" vertical="center"/>
      <protection hidden="1"/>
    </xf>
    <xf numFmtId="0" fontId="5" fillId="0" borderId="12" xfId="37" applyFont="1" applyBorder="1" applyAlignment="1" applyProtection="1">
      <alignment horizontal="center" vertical="center"/>
      <protection hidden="1"/>
    </xf>
    <xf numFmtId="0" fontId="0" fillId="0" borderId="13" xfId="37" applyFont="1" applyBorder="1" applyAlignment="1" applyProtection="1">
      <alignment horizontal="center" vertical="center"/>
      <protection hidden="1"/>
    </xf>
    <xf numFmtId="0" fontId="0" fillId="0" borderId="14" xfId="37" applyFont="1" applyBorder="1" applyAlignment="1" applyProtection="1">
      <alignment horizontal="center" vertical="center"/>
      <protection hidden="1"/>
    </xf>
    <xf numFmtId="9" fontId="34" fillId="0" borderId="10" xfId="37" applyNumberFormat="1" applyFont="1" applyBorder="1" applyAlignment="1" applyProtection="1">
      <alignment horizontal="center" vertical="center"/>
      <protection hidden="1"/>
    </xf>
    <xf numFmtId="0" fontId="34" fillId="0" borderId="10" xfId="37" applyFont="1" applyBorder="1" applyAlignment="1" applyProtection="1">
      <alignment horizontal="center" vertical="center"/>
      <protection hidden="1"/>
    </xf>
    <xf numFmtId="2" fontId="1" fillId="0" borderId="12" xfId="0" applyNumberFormat="1" applyFont="1" applyBorder="1" applyAlignment="1" applyProtection="1">
      <alignment horizontal="left" vertical="center"/>
      <protection hidden="1"/>
    </xf>
    <xf numFmtId="2" fontId="1" fillId="0" borderId="13" xfId="0" applyNumberFormat="1" applyFont="1" applyBorder="1" applyAlignment="1" applyProtection="1">
      <alignment horizontal="left" vertical="center"/>
      <protection hidden="1"/>
    </xf>
    <xf numFmtId="2" fontId="1" fillId="0" borderId="14" xfId="0" applyNumberFormat="1" applyFont="1" applyBorder="1" applyAlignment="1" applyProtection="1">
      <alignment horizontal="left" vertical="center"/>
      <protection hidden="1"/>
    </xf>
    <xf numFmtId="0" fontId="51" fillId="0" borderId="0" xfId="37" applyFont="1" applyFill="1" applyAlignment="1">
      <alignment horizontal="center" vertical="top" wrapText="1"/>
    </xf>
    <xf numFmtId="0" fontId="2" fillId="0" borderId="12" xfId="37" applyFont="1" applyBorder="1" applyAlignment="1" applyProtection="1">
      <alignment horizontal="center" vertical="center" wrapText="1"/>
      <protection hidden="1"/>
    </xf>
    <xf numFmtId="0" fontId="2" fillId="0" borderId="26" xfId="37" applyFont="1" applyBorder="1" applyAlignment="1" applyProtection="1">
      <alignment horizontal="center" vertical="center" wrapText="1"/>
      <protection hidden="1"/>
    </xf>
    <xf numFmtId="0" fontId="33" fillId="0" borderId="10" xfId="37" applyFont="1" applyBorder="1" applyAlignment="1" applyProtection="1">
      <alignment horizontal="center" vertical="center" wrapText="1"/>
      <protection hidden="1"/>
    </xf>
    <xf numFmtId="2" fontId="33" fillId="0" borderId="12" xfId="37" applyNumberFormat="1" applyFont="1" applyBorder="1" applyAlignment="1" applyProtection="1">
      <alignment horizontal="right" vertical="center" wrapText="1"/>
      <protection hidden="1"/>
    </xf>
    <xf numFmtId="2" fontId="33" fillId="0" borderId="26" xfId="37" applyNumberFormat="1" applyFont="1" applyBorder="1" applyAlignment="1" applyProtection="1">
      <alignment horizontal="right" vertical="center" wrapText="1"/>
      <protection hidden="1"/>
    </xf>
    <xf numFmtId="0" fontId="30" fillId="0" borderId="27" xfId="37" applyFont="1" applyBorder="1" applyAlignment="1" applyProtection="1">
      <alignment horizontal="right" vertical="center"/>
      <protection hidden="1"/>
    </xf>
    <xf numFmtId="0" fontId="30" fillId="0" borderId="28" xfId="37" applyFont="1" applyBorder="1" applyAlignment="1" applyProtection="1">
      <alignment horizontal="right" vertical="center"/>
      <protection hidden="1"/>
    </xf>
    <xf numFmtId="0" fontId="1" fillId="0" borderId="12" xfId="37" applyFont="1" applyBorder="1" applyAlignment="1" applyProtection="1">
      <alignment horizontal="left" vertical="center"/>
      <protection hidden="1"/>
    </xf>
    <xf numFmtId="0" fontId="1" fillId="0" borderId="13" xfId="37" applyFont="1" applyBorder="1" applyAlignment="1" applyProtection="1">
      <alignment horizontal="left" vertical="center"/>
      <protection hidden="1"/>
    </xf>
    <xf numFmtId="0" fontId="1" fillId="0" borderId="14" xfId="37" applyFont="1" applyBorder="1" applyAlignment="1" applyProtection="1">
      <alignment horizontal="left" vertical="center"/>
      <protection hidden="1"/>
    </xf>
    <xf numFmtId="0" fontId="2" fillId="0" borderId="10" xfId="37" applyFont="1" applyBorder="1" applyAlignment="1" applyProtection="1">
      <alignment horizontal="left" vertical="center"/>
      <protection hidden="1"/>
    </xf>
    <xf numFmtId="0" fontId="2" fillId="0" borderId="10" xfId="37" applyFont="1" applyBorder="1" applyAlignment="1" applyProtection="1">
      <alignment horizontal="center" vertical="center" wrapText="1"/>
      <protection hidden="1"/>
    </xf>
    <xf numFmtId="0" fontId="2" fillId="0" borderId="14" xfId="37" applyFont="1" applyBorder="1" applyAlignment="1" applyProtection="1">
      <alignment horizontal="center" vertical="center" wrapText="1"/>
      <protection hidden="1"/>
    </xf>
    <xf numFmtId="0" fontId="2" fillId="0" borderId="17" xfId="37" applyFont="1" applyBorder="1" applyAlignment="1" applyProtection="1">
      <alignment horizontal="center" vertical="center" wrapText="1"/>
      <protection hidden="1"/>
    </xf>
    <xf numFmtId="0" fontId="2" fillId="0" borderId="19" xfId="37" applyFont="1" applyBorder="1" applyAlignment="1" applyProtection="1">
      <alignment horizontal="center" vertical="center" wrapText="1"/>
      <protection hidden="1"/>
    </xf>
    <xf numFmtId="0" fontId="2" fillId="0" borderId="11" xfId="37" applyFont="1" applyBorder="1" applyAlignment="1" applyProtection="1">
      <alignment horizontal="center" vertical="center" wrapText="1"/>
      <protection hidden="1"/>
    </xf>
    <xf numFmtId="0" fontId="2" fillId="0" borderId="20" xfId="37" applyFont="1" applyBorder="1" applyAlignment="1" applyProtection="1">
      <alignment horizontal="center" vertical="center" wrapText="1"/>
      <protection hidden="1"/>
    </xf>
    <xf numFmtId="0" fontId="2" fillId="0" borderId="21" xfId="37" applyFont="1" applyBorder="1" applyAlignment="1" applyProtection="1">
      <alignment horizontal="left" vertical="center"/>
      <protection hidden="1"/>
    </xf>
    <xf numFmtId="0" fontId="1" fillId="0" borderId="12" xfId="37" applyFont="1" applyBorder="1" applyAlignment="1" applyProtection="1">
      <alignment horizontal="left" vertical="top"/>
      <protection hidden="1"/>
    </xf>
    <xf numFmtId="0" fontId="1" fillId="0" borderId="13" xfId="37" applyFont="1" applyBorder="1" applyAlignment="1" applyProtection="1">
      <alignment horizontal="left" vertical="top"/>
      <protection hidden="1"/>
    </xf>
    <xf numFmtId="0" fontId="1" fillId="0" borderId="14" xfId="37" applyFont="1" applyBorder="1" applyAlignment="1" applyProtection="1">
      <alignment horizontal="left" vertical="top"/>
      <protection hidden="1"/>
    </xf>
    <xf numFmtId="0" fontId="1" fillId="0" borderId="10" xfId="37" applyFont="1" applyBorder="1" applyAlignment="1" applyProtection="1">
      <alignment horizontal="right" vertical="center"/>
      <protection hidden="1"/>
    </xf>
    <xf numFmtId="0" fontId="6" fillId="0" borderId="10" xfId="37" applyFont="1" applyBorder="1" applyAlignment="1" applyProtection="1">
      <alignment horizontal="left" vertical="center"/>
      <protection hidden="1"/>
    </xf>
    <xf numFmtId="0" fontId="6" fillId="0" borderId="21" xfId="37" applyFont="1" applyBorder="1" applyAlignment="1" applyProtection="1">
      <alignment horizontal="left" vertical="center"/>
      <protection hidden="1"/>
    </xf>
    <xf numFmtId="0" fontId="9" fillId="0" borderId="12" xfId="37" applyFont="1" applyBorder="1" applyAlignment="1" applyProtection="1">
      <alignment horizontal="right" vertical="center"/>
      <protection hidden="1"/>
    </xf>
    <xf numFmtId="0" fontId="9" fillId="0" borderId="13" xfId="37" applyFont="1" applyBorder="1" applyAlignment="1" applyProtection="1">
      <alignment horizontal="right" vertical="center"/>
      <protection hidden="1"/>
    </xf>
    <xf numFmtId="0" fontId="9" fillId="0" borderId="14" xfId="37" applyFont="1" applyBorder="1" applyAlignment="1" applyProtection="1">
      <alignment horizontal="right" vertical="center"/>
      <protection hidden="1"/>
    </xf>
    <xf numFmtId="0" fontId="1" fillId="0" borderId="10" xfId="37" applyFont="1" applyFill="1" applyBorder="1" applyAlignment="1" applyProtection="1">
      <alignment horizontal="left" vertical="center"/>
      <protection hidden="1"/>
    </xf>
    <xf numFmtId="0" fontId="1" fillId="0" borderId="18" xfId="37" applyFont="1" applyBorder="1" applyAlignment="1" applyProtection="1">
      <alignment horizontal="center" vertical="center"/>
      <protection hidden="1"/>
    </xf>
    <xf numFmtId="0" fontId="1" fillId="0" borderId="39" xfId="37" applyFont="1" applyBorder="1" applyAlignment="1" applyProtection="1">
      <alignment horizontal="center" vertical="center"/>
      <protection hidden="1"/>
    </xf>
    <xf numFmtId="0" fontId="1" fillId="0" borderId="36" xfId="37" applyFont="1" applyBorder="1" applyAlignment="1" applyProtection="1">
      <alignment horizontal="center" vertical="center"/>
      <protection hidden="1"/>
    </xf>
    <xf numFmtId="0" fontId="1" fillId="0" borderId="37" xfId="37" applyFont="1" applyBorder="1" applyAlignment="1" applyProtection="1">
      <alignment horizontal="center" vertical="center"/>
      <protection hidden="1"/>
    </xf>
    <xf numFmtId="0" fontId="1" fillId="0" borderId="16" xfId="37" applyFont="1" applyBorder="1" applyAlignment="1" applyProtection="1">
      <alignment horizontal="center" vertical="center"/>
      <protection hidden="1"/>
    </xf>
    <xf numFmtId="0" fontId="1" fillId="0" borderId="38" xfId="37" applyFont="1" applyBorder="1" applyAlignment="1" applyProtection="1">
      <alignment horizontal="center" vertical="center"/>
      <protection hidden="1"/>
    </xf>
    <xf numFmtId="0" fontId="1" fillId="0" borderId="12" xfId="37" applyFont="1" applyFill="1" applyBorder="1" applyAlignment="1" applyProtection="1">
      <alignment horizontal="left" vertical="center"/>
      <protection hidden="1"/>
    </xf>
    <xf numFmtId="0" fontId="1" fillId="0" borderId="13" xfId="37" applyFont="1" applyFill="1" applyBorder="1" applyAlignment="1" applyProtection="1">
      <alignment horizontal="left" vertical="center"/>
      <protection hidden="1"/>
    </xf>
    <xf numFmtId="0" fontId="1" fillId="0" borderId="14" xfId="37" applyFont="1" applyFill="1" applyBorder="1" applyAlignment="1" applyProtection="1">
      <alignment horizontal="left" vertical="center"/>
      <protection hidden="1"/>
    </xf>
    <xf numFmtId="0" fontId="1" fillId="0" borderId="12" xfId="37" applyFont="1" applyBorder="1" applyAlignment="1" applyProtection="1">
      <alignment horizontal="left" vertical="center" wrapText="1"/>
      <protection hidden="1"/>
    </xf>
    <xf numFmtId="0" fontId="1" fillId="0" borderId="13" xfId="37" applyFont="1" applyBorder="1" applyAlignment="1" applyProtection="1">
      <alignment horizontal="left" vertical="center" wrapText="1"/>
      <protection hidden="1"/>
    </xf>
    <xf numFmtId="0" fontId="1" fillId="0" borderId="14" xfId="37" applyFont="1" applyBorder="1" applyAlignment="1" applyProtection="1">
      <alignment horizontal="left" vertical="center" wrapText="1"/>
      <protection hidden="1"/>
    </xf>
    <xf numFmtId="0" fontId="45" fillId="0" borderId="0" xfId="37" applyFont="1" applyAlignment="1" applyProtection="1">
      <alignment horizontal="center" vertical="center"/>
      <protection hidden="1"/>
    </xf>
    <xf numFmtId="0" fontId="67" fillId="0" borderId="0" xfId="37" applyFont="1" applyBorder="1" applyAlignment="1" applyProtection="1">
      <alignment horizontal="center" vertical="center"/>
      <protection hidden="1"/>
    </xf>
    <xf numFmtId="0" fontId="1" fillId="0" borderId="31" xfId="37" applyFont="1" applyBorder="1" applyAlignment="1" applyProtection="1">
      <alignment horizontal="left" vertical="center"/>
      <protection hidden="1"/>
    </xf>
    <xf numFmtId="0" fontId="1" fillId="0" borderId="32" xfId="37" applyFont="1" applyBorder="1" applyAlignment="1" applyProtection="1">
      <alignment horizontal="left" vertical="center"/>
      <protection hidden="1"/>
    </xf>
    <xf numFmtId="0" fontId="31" fillId="0" borderId="33" xfId="37" applyFont="1" applyFill="1" applyBorder="1" applyAlignment="1" applyProtection="1">
      <alignment horizontal="center" vertical="center"/>
      <protection hidden="1"/>
    </xf>
    <xf numFmtId="0" fontId="31" fillId="0" borderId="34" xfId="37" applyFont="1" applyFill="1" applyBorder="1" applyAlignment="1" applyProtection="1">
      <alignment horizontal="center" vertical="center"/>
      <protection hidden="1"/>
    </xf>
    <xf numFmtId="0" fontId="1" fillId="0" borderId="15" xfId="37" applyFont="1" applyBorder="1" applyAlignment="1" applyProtection="1">
      <alignment horizontal="left" vertical="center"/>
      <protection hidden="1"/>
    </xf>
    <xf numFmtId="0" fontId="1" fillId="0" borderId="10" xfId="37" applyFont="1" applyBorder="1" applyAlignment="1" applyProtection="1">
      <alignment horizontal="center" vertical="center"/>
      <protection hidden="1"/>
    </xf>
    <xf numFmtId="2" fontId="33" fillId="0" borderId="10" xfId="37" applyNumberFormat="1" applyFont="1" applyBorder="1" applyAlignment="1" applyProtection="1">
      <alignment horizontal="center" vertical="center"/>
      <protection hidden="1"/>
    </xf>
    <xf numFmtId="0" fontId="31" fillId="0" borderId="32" xfId="38" applyFont="1" applyFill="1" applyBorder="1" applyAlignment="1" applyProtection="1">
      <alignment horizontal="left" vertical="center"/>
      <protection hidden="1"/>
    </xf>
    <xf numFmtId="0" fontId="31" fillId="0" borderId="32" xfId="37" applyFont="1" applyFill="1" applyBorder="1" applyAlignment="1" applyProtection="1">
      <alignment horizontal="left" vertical="center"/>
      <protection hidden="1"/>
    </xf>
    <xf numFmtId="0" fontId="1" fillId="0" borderId="22" xfId="37" applyFont="1" applyBorder="1" applyAlignment="1" applyProtection="1">
      <alignment horizontal="center" vertical="top"/>
      <protection hidden="1"/>
    </xf>
    <xf numFmtId="2" fontId="33" fillId="0" borderId="12" xfId="37" applyNumberFormat="1" applyFont="1" applyBorder="1" applyAlignment="1" applyProtection="1">
      <alignment horizontal="center" vertical="center"/>
      <protection hidden="1"/>
    </xf>
    <xf numFmtId="2" fontId="33" fillId="0" borderId="13" xfId="37" applyNumberFormat="1" applyFont="1" applyBorder="1" applyAlignment="1" applyProtection="1">
      <alignment horizontal="center" vertical="center"/>
      <protection hidden="1"/>
    </xf>
    <xf numFmtId="2" fontId="33" fillId="0" borderId="14" xfId="37" applyNumberFormat="1" applyFont="1" applyBorder="1" applyAlignment="1" applyProtection="1">
      <alignment horizontal="center" vertical="center"/>
      <protection hidden="1"/>
    </xf>
    <xf numFmtId="0" fontId="1" fillId="0" borderId="12" xfId="37" applyFont="1" applyBorder="1" applyAlignment="1" applyProtection="1">
      <alignment horizontal="center" vertical="center"/>
      <protection hidden="1"/>
    </xf>
    <xf numFmtId="0" fontId="1" fillId="0" borderId="13" xfId="37" applyFont="1" applyBorder="1" applyAlignment="1" applyProtection="1">
      <alignment horizontal="center" vertical="center"/>
      <protection hidden="1"/>
    </xf>
    <xf numFmtId="0" fontId="1" fillId="0" borderId="14" xfId="37" applyFont="1" applyBorder="1" applyAlignment="1" applyProtection="1">
      <alignment horizontal="center" vertical="center"/>
      <protection hidden="1"/>
    </xf>
    <xf numFmtId="0" fontId="1" fillId="0" borderId="18" xfId="37" applyFont="1" applyBorder="1" applyAlignment="1" applyProtection="1">
      <alignment horizontal="left" vertical="center" wrapText="1"/>
      <protection hidden="1"/>
    </xf>
    <xf numFmtId="0" fontId="1" fillId="0" borderId="19" xfId="37" applyFont="1" applyBorder="1" applyAlignment="1" applyProtection="1">
      <alignment horizontal="left" vertical="center" wrapText="1"/>
      <protection hidden="1"/>
    </xf>
    <xf numFmtId="0" fontId="1" fillId="0" borderId="16" xfId="37" applyFont="1" applyBorder="1" applyAlignment="1" applyProtection="1">
      <alignment horizontal="left" vertical="center" wrapText="1"/>
      <protection hidden="1"/>
    </xf>
    <xf numFmtId="0" fontId="1" fillId="0" borderId="20" xfId="37" applyFont="1" applyBorder="1" applyAlignment="1" applyProtection="1">
      <alignment horizontal="left" vertical="center" wrapText="1"/>
      <protection hidden="1"/>
    </xf>
    <xf numFmtId="0" fontId="47" fillId="0" borderId="0" xfId="37" applyFont="1" applyFill="1" applyAlignment="1">
      <alignment horizontal="center"/>
    </xf>
    <xf numFmtId="0" fontId="28" fillId="0" borderId="10" xfId="37" applyFont="1" applyBorder="1" applyAlignment="1" applyProtection="1">
      <alignment horizontal="center" vertical="center"/>
      <protection hidden="1"/>
    </xf>
    <xf numFmtId="0" fontId="28" fillId="0" borderId="21" xfId="37" applyFont="1" applyBorder="1" applyAlignment="1" applyProtection="1">
      <alignment horizontal="center" vertical="center"/>
      <protection hidden="1"/>
    </xf>
    <xf numFmtId="0" fontId="1" fillId="0" borderId="10" xfId="37" applyFont="1" applyBorder="1" applyAlignment="1" applyProtection="1">
      <alignment horizontal="center" vertical="top"/>
      <protection hidden="1"/>
    </xf>
    <xf numFmtId="0" fontId="1" fillId="0" borderId="15" xfId="37" applyFont="1" applyBorder="1" applyAlignment="1">
      <alignment horizontal="left" vertical="center"/>
    </xf>
    <xf numFmtId="0" fontId="1" fillId="0" borderId="10" xfId="37" applyFont="1" applyBorder="1" applyAlignment="1">
      <alignment horizontal="left" vertical="center"/>
    </xf>
    <xf numFmtId="0" fontId="1" fillId="0" borderId="10" xfId="37" applyFont="1" applyBorder="1" applyAlignment="1">
      <alignment horizontal="right" vertical="center"/>
    </xf>
    <xf numFmtId="0" fontId="1" fillId="0" borderId="23" xfId="37" applyFont="1" applyBorder="1" applyAlignment="1">
      <alignment horizontal="center" vertical="top"/>
    </xf>
    <xf numFmtId="0" fontId="1" fillId="0" borderId="24" xfId="37" applyFont="1" applyBorder="1" applyAlignment="1">
      <alignment horizontal="center" vertical="top"/>
    </xf>
    <xf numFmtId="0" fontId="1" fillId="0" borderId="25" xfId="37" applyFont="1" applyBorder="1" applyAlignment="1">
      <alignment horizontal="center" vertical="top"/>
    </xf>
    <xf numFmtId="0" fontId="1" fillId="0" borderId="12" xfId="37" applyFont="1" applyBorder="1" applyAlignment="1">
      <alignment horizontal="left" vertical="center"/>
    </xf>
    <xf numFmtId="0" fontId="1" fillId="0" borderId="13" xfId="37" applyFont="1" applyBorder="1" applyAlignment="1">
      <alignment horizontal="left" vertical="center"/>
    </xf>
    <xf numFmtId="2" fontId="33" fillId="0" borderId="10" xfId="37" applyNumberFormat="1" applyFont="1" applyBorder="1" applyAlignment="1">
      <alignment horizontal="center" vertical="center"/>
    </xf>
    <xf numFmtId="0" fontId="45" fillId="0" borderId="0" xfId="37" applyFont="1" applyAlignment="1">
      <alignment horizontal="center" vertical="center"/>
    </xf>
    <xf numFmtId="0" fontId="53" fillId="0" borderId="0" xfId="37" applyFont="1" applyBorder="1" applyAlignment="1">
      <alignment horizontal="center" vertical="center"/>
    </xf>
    <xf numFmtId="0" fontId="1" fillId="0" borderId="31" xfId="37" applyFont="1" applyBorder="1" applyAlignment="1">
      <alignment horizontal="left" vertical="center"/>
    </xf>
    <xf numFmtId="0" fontId="1" fillId="0" borderId="32" xfId="37" applyFont="1" applyBorder="1" applyAlignment="1">
      <alignment horizontal="left" vertical="center"/>
    </xf>
    <xf numFmtId="0" fontId="31" fillId="0" borderId="32" xfId="38" applyFont="1" applyFill="1" applyBorder="1" applyAlignment="1">
      <alignment horizontal="left" vertical="center"/>
    </xf>
    <xf numFmtId="0" fontId="31" fillId="0" borderId="32" xfId="37" applyFont="1" applyFill="1" applyBorder="1" applyAlignment="1">
      <alignment horizontal="left" vertical="center"/>
    </xf>
    <xf numFmtId="0" fontId="31" fillId="0" borderId="33" xfId="37" applyFont="1" applyFill="1" applyBorder="1" applyAlignment="1">
      <alignment horizontal="center" vertical="center"/>
    </xf>
    <xf numFmtId="0" fontId="31" fillId="0" borderId="34" xfId="37" applyFont="1" applyFill="1" applyBorder="1" applyAlignment="1">
      <alignment horizontal="center" vertical="center"/>
    </xf>
    <xf numFmtId="0" fontId="1" fillId="0" borderId="14" xfId="37" applyFont="1" applyBorder="1" applyAlignment="1">
      <alignment horizontal="left" vertical="center"/>
    </xf>
    <xf numFmtId="0" fontId="28" fillId="0" borderId="10" xfId="37" applyFont="1" applyBorder="1" applyAlignment="1">
      <alignment horizontal="center" vertical="center"/>
    </xf>
    <xf numFmtId="0" fontId="28" fillId="0" borderId="21" xfId="37" applyFont="1" applyBorder="1" applyAlignment="1">
      <alignment horizontal="center" vertical="center"/>
    </xf>
    <xf numFmtId="0" fontId="1" fillId="0" borderId="18" xfId="37" applyFont="1" applyBorder="1" applyAlignment="1">
      <alignment horizontal="left" vertical="center" wrapText="1"/>
    </xf>
    <xf numFmtId="0" fontId="1" fillId="0" borderId="19" xfId="37" applyFont="1" applyBorder="1" applyAlignment="1">
      <alignment horizontal="left" vertical="center" wrapText="1"/>
    </xf>
    <xf numFmtId="0" fontId="1" fillId="0" borderId="16" xfId="37" applyFont="1" applyBorder="1" applyAlignment="1">
      <alignment horizontal="left" vertical="center" wrapText="1"/>
    </xf>
    <xf numFmtId="0" fontId="1" fillId="0" borderId="20" xfId="37" applyFont="1" applyBorder="1" applyAlignment="1">
      <alignment horizontal="left" vertical="center" wrapText="1"/>
    </xf>
    <xf numFmtId="0" fontId="1" fillId="0" borderId="12" xfId="37" applyFont="1" applyBorder="1" applyAlignment="1">
      <alignment horizontal="center" vertical="center"/>
    </xf>
    <xf numFmtId="0" fontId="1" fillId="0" borderId="13" xfId="37" applyFont="1" applyBorder="1" applyAlignment="1">
      <alignment horizontal="center" vertical="center"/>
    </xf>
    <xf numFmtId="0" fontId="1" fillId="0" borderId="14" xfId="37" applyFont="1" applyBorder="1" applyAlignment="1">
      <alignment horizontal="center" vertical="center"/>
    </xf>
    <xf numFmtId="0" fontId="1" fillId="0" borderId="10" xfId="37" applyFont="1" applyBorder="1" applyAlignment="1">
      <alignment horizontal="center" vertical="top"/>
    </xf>
    <xf numFmtId="0" fontId="1" fillId="0" borderId="10" xfId="37" applyFont="1" applyBorder="1" applyAlignment="1">
      <alignment horizontal="center" vertical="center"/>
    </xf>
    <xf numFmtId="0" fontId="1" fillId="0" borderId="18" xfId="37" applyFont="1" applyBorder="1" applyAlignment="1">
      <alignment horizontal="center" vertical="center"/>
    </xf>
    <xf numFmtId="0" fontId="1" fillId="0" borderId="39" xfId="37" applyFont="1" applyBorder="1" applyAlignment="1">
      <alignment horizontal="center" vertical="center"/>
    </xf>
    <xf numFmtId="0" fontId="1" fillId="0" borderId="16" xfId="37" applyFont="1" applyBorder="1" applyAlignment="1">
      <alignment horizontal="center" vertical="center"/>
    </xf>
    <xf numFmtId="0" fontId="1" fillId="0" borderId="38" xfId="37" applyFont="1" applyBorder="1" applyAlignment="1">
      <alignment horizontal="center" vertical="center"/>
    </xf>
    <xf numFmtId="2" fontId="33" fillId="0" borderId="12" xfId="37" applyNumberFormat="1" applyFont="1" applyBorder="1" applyAlignment="1">
      <alignment horizontal="center" vertical="center"/>
    </xf>
    <xf numFmtId="2" fontId="33" fillId="0" borderId="13" xfId="37" applyNumberFormat="1" applyFont="1" applyBorder="1" applyAlignment="1">
      <alignment horizontal="center" vertical="center"/>
    </xf>
    <xf numFmtId="2" fontId="33" fillId="0" borderId="14" xfId="37" applyNumberFormat="1" applyFont="1" applyBorder="1" applyAlignment="1">
      <alignment horizontal="center" vertical="center"/>
    </xf>
    <xf numFmtId="0" fontId="1" fillId="0" borderId="22" xfId="37" applyFont="1" applyBorder="1" applyAlignment="1">
      <alignment horizontal="center" vertical="top"/>
    </xf>
    <xf numFmtId="0" fontId="1" fillId="0" borderId="12" xfId="37" applyFont="1" applyFill="1" applyBorder="1" applyAlignment="1">
      <alignment horizontal="left" vertical="center"/>
    </xf>
    <xf numFmtId="0" fontId="1" fillId="0" borderId="13" xfId="37" applyFont="1" applyFill="1" applyBorder="1" applyAlignment="1">
      <alignment horizontal="left" vertical="center"/>
    </xf>
    <xf numFmtId="0" fontId="1" fillId="0" borderId="14" xfId="37" applyFont="1" applyFill="1" applyBorder="1" applyAlignment="1">
      <alignment horizontal="left" vertical="center"/>
    </xf>
    <xf numFmtId="0" fontId="2" fillId="0" borderId="10" xfId="37" applyFont="1" applyBorder="1" applyAlignment="1">
      <alignment horizontal="left" vertical="center"/>
    </xf>
    <xf numFmtId="0" fontId="2" fillId="0" borderId="21" xfId="37" applyFont="1" applyBorder="1" applyAlignment="1">
      <alignment horizontal="left" vertical="center"/>
    </xf>
    <xf numFmtId="0" fontId="6" fillId="0" borderId="10" xfId="37" applyFont="1" applyBorder="1" applyAlignment="1">
      <alignment horizontal="left" vertical="center"/>
    </xf>
    <xf numFmtId="0" fontId="6" fillId="0" borderId="21" xfId="37" applyFont="1" applyBorder="1" applyAlignment="1">
      <alignment horizontal="left" vertical="center"/>
    </xf>
    <xf numFmtId="0" fontId="1" fillId="0" borderId="36" xfId="37" applyFont="1" applyBorder="1" applyAlignment="1">
      <alignment horizontal="center" vertical="center"/>
    </xf>
    <xf numFmtId="0" fontId="1" fillId="0" borderId="37" xfId="37" applyFont="1" applyBorder="1" applyAlignment="1">
      <alignment horizontal="center" vertical="center"/>
    </xf>
    <xf numFmtId="0" fontId="1" fillId="0" borderId="10" xfId="37" applyFont="1" applyFill="1" applyBorder="1" applyAlignment="1">
      <alignment horizontal="left" vertical="center"/>
    </xf>
    <xf numFmtId="0" fontId="9" fillId="0" borderId="12" xfId="37" applyFont="1" applyBorder="1" applyAlignment="1">
      <alignment horizontal="right" vertical="center"/>
    </xf>
    <xf numFmtId="0" fontId="9" fillId="0" borderId="13" xfId="37" applyFont="1" applyBorder="1" applyAlignment="1">
      <alignment horizontal="right" vertical="center"/>
    </xf>
    <xf numFmtId="0" fontId="9" fillId="0" borderId="14" xfId="37" applyFont="1" applyBorder="1" applyAlignment="1">
      <alignment horizontal="right" vertical="center"/>
    </xf>
    <xf numFmtId="0" fontId="1" fillId="0" borderId="12" xfId="37" applyFont="1" applyBorder="1" applyAlignment="1">
      <alignment horizontal="left" vertical="center" wrapText="1"/>
    </xf>
    <xf numFmtId="0" fontId="1" fillId="0" borderId="13" xfId="37" applyFont="1" applyBorder="1" applyAlignment="1">
      <alignment horizontal="left" vertical="center" wrapText="1"/>
    </xf>
    <xf numFmtId="0" fontId="1" fillId="0" borderId="14" xfId="37" applyFont="1" applyBorder="1" applyAlignment="1">
      <alignment horizontal="left" vertical="center" wrapText="1"/>
    </xf>
    <xf numFmtId="0" fontId="41" fillId="0" borderId="12" xfId="37" applyFont="1" applyBorder="1" applyAlignment="1">
      <alignment horizontal="center" vertical="center"/>
    </xf>
    <xf numFmtId="0" fontId="41" fillId="0" borderId="13" xfId="37" applyFont="1" applyBorder="1" applyAlignment="1">
      <alignment horizontal="center" vertical="center"/>
    </xf>
    <xf numFmtId="0" fontId="41" fillId="0" borderId="14" xfId="37" applyFont="1" applyBorder="1" applyAlignment="1">
      <alignment horizontal="center" vertical="center"/>
    </xf>
    <xf numFmtId="0" fontId="41" fillId="0" borderId="10" xfId="37" applyFont="1" applyBorder="1" applyAlignment="1">
      <alignment horizontal="center" vertical="center"/>
    </xf>
    <xf numFmtId="0" fontId="34" fillId="0" borderId="12" xfId="37" applyFont="1" applyBorder="1" applyAlignment="1">
      <alignment horizontal="center" vertical="center"/>
    </xf>
    <xf numFmtId="0" fontId="34" fillId="0" borderId="13" xfId="37" applyFont="1" applyBorder="1" applyAlignment="1">
      <alignment horizontal="center" vertical="center"/>
    </xf>
    <xf numFmtId="0" fontId="34" fillId="0" borderId="14" xfId="37" applyFont="1" applyBorder="1" applyAlignment="1">
      <alignment horizontal="center" vertical="center"/>
    </xf>
    <xf numFmtId="9" fontId="41" fillId="0" borderId="10" xfId="37" applyNumberFormat="1" applyFont="1" applyBorder="1" applyAlignment="1">
      <alignment horizontal="center" vertical="center"/>
    </xf>
    <xf numFmtId="0" fontId="27" fillId="0" borderId="10" xfId="37" applyFont="1" applyBorder="1" applyAlignment="1">
      <alignment horizontal="center" vertical="center"/>
    </xf>
    <xf numFmtId="0" fontId="27" fillId="0" borderId="12" xfId="37" applyFont="1" applyBorder="1" applyAlignment="1">
      <alignment horizontal="center" vertical="center"/>
    </xf>
    <xf numFmtId="0" fontId="27" fillId="0" borderId="13" xfId="37" applyFont="1" applyBorder="1" applyAlignment="1">
      <alignment horizontal="center" vertical="center"/>
    </xf>
    <xf numFmtId="0" fontId="27" fillId="0" borderId="14" xfId="37" applyFont="1" applyBorder="1" applyAlignment="1">
      <alignment horizontal="center" vertical="center"/>
    </xf>
    <xf numFmtId="0" fontId="1" fillId="0" borderId="12" xfId="37" applyFont="1" applyBorder="1" applyAlignment="1">
      <alignment horizontal="left" vertical="top"/>
    </xf>
    <xf numFmtId="0" fontId="1" fillId="0" borderId="13" xfId="37" applyFont="1" applyBorder="1" applyAlignment="1">
      <alignment horizontal="left" vertical="top"/>
    </xf>
    <xf numFmtId="0" fontId="1" fillId="0" borderId="14" xfId="37" applyFont="1" applyBorder="1" applyAlignment="1">
      <alignment horizontal="left" vertical="top"/>
    </xf>
    <xf numFmtId="2" fontId="2" fillId="0" borderId="12" xfId="0" applyNumberFormat="1" applyFont="1" applyBorder="1" applyAlignment="1">
      <alignment horizontal="left" vertical="center"/>
    </xf>
    <xf numFmtId="2" fontId="2" fillId="0" borderId="13" xfId="0" applyNumberFormat="1" applyFont="1" applyBorder="1" applyAlignment="1">
      <alignment horizontal="left" vertical="center"/>
    </xf>
    <xf numFmtId="2" fontId="2" fillId="0" borderId="14" xfId="0" applyNumberFormat="1" applyFont="1" applyBorder="1" applyAlignment="1">
      <alignment horizontal="left" vertical="center"/>
    </xf>
    <xf numFmtId="2" fontId="2" fillId="0" borderId="10" xfId="0" applyNumberFormat="1" applyFont="1" applyBorder="1" applyAlignment="1">
      <alignment horizontal="left" vertical="center"/>
    </xf>
    <xf numFmtId="2" fontId="2" fillId="0" borderId="10" xfId="0" applyNumberFormat="1" applyFont="1" applyBorder="1" applyAlignment="1">
      <alignment horizontal="center" vertical="center"/>
    </xf>
    <xf numFmtId="0" fontId="7" fillId="0" borderId="12" xfId="37" applyFont="1" applyBorder="1" applyAlignment="1">
      <alignment horizontal="center" vertical="center"/>
    </xf>
    <xf numFmtId="0" fontId="7" fillId="0" borderId="13" xfId="37" applyFont="1" applyBorder="1" applyAlignment="1">
      <alignment horizontal="center" vertical="center"/>
    </xf>
    <xf numFmtId="0" fontId="7" fillId="0" borderId="14" xfId="37" applyFont="1" applyBorder="1" applyAlignment="1">
      <alignment horizontal="center" vertical="center"/>
    </xf>
    <xf numFmtId="0" fontId="2" fillId="0" borderId="12" xfId="37" applyFont="1" applyBorder="1" applyAlignment="1">
      <alignment horizontal="center" vertical="center" wrapText="1"/>
    </xf>
    <xf numFmtId="0" fontId="2" fillId="0" borderId="26" xfId="37" applyFont="1" applyBorder="1" applyAlignment="1">
      <alignment horizontal="center" vertical="center" wrapText="1"/>
    </xf>
    <xf numFmtId="0" fontId="33" fillId="0" borderId="10" xfId="37" applyFont="1" applyBorder="1" applyAlignment="1">
      <alignment horizontal="center" vertical="center" wrapText="1"/>
    </xf>
    <xf numFmtId="2" fontId="33" fillId="0" borderId="12" xfId="37" applyNumberFormat="1" applyFont="1" applyBorder="1" applyAlignment="1">
      <alignment horizontal="right" vertical="center" wrapText="1"/>
    </xf>
    <xf numFmtId="2" fontId="33" fillId="0" borderId="26" xfId="37" applyNumberFormat="1" applyFont="1" applyBorder="1" applyAlignment="1">
      <alignment horizontal="right" vertical="center" wrapText="1"/>
    </xf>
    <xf numFmtId="0" fontId="30" fillId="0" borderId="27" xfId="37" applyFont="1" applyBorder="1" applyAlignment="1">
      <alignment horizontal="right" vertical="center"/>
    </xf>
    <xf numFmtId="0" fontId="30" fillId="0" borderId="28" xfId="37" applyFont="1" applyBorder="1" applyAlignment="1">
      <alignment horizontal="right" vertical="center"/>
    </xf>
    <xf numFmtId="0" fontId="2" fillId="0" borderId="17" xfId="37" applyFont="1" applyBorder="1" applyAlignment="1">
      <alignment horizontal="center" vertical="center" wrapText="1"/>
    </xf>
    <xf numFmtId="0" fontId="2" fillId="0" borderId="19" xfId="37" applyFont="1" applyBorder="1" applyAlignment="1">
      <alignment horizontal="center" vertical="center" wrapText="1"/>
    </xf>
    <xf numFmtId="0" fontId="2" fillId="0" borderId="11" xfId="37" applyFont="1" applyBorder="1" applyAlignment="1">
      <alignment horizontal="center" vertical="center" wrapText="1"/>
    </xf>
    <xf numFmtId="0" fontId="2" fillId="0" borderId="20" xfId="37" applyFont="1" applyBorder="1" applyAlignment="1">
      <alignment horizontal="center" vertical="center" wrapText="1"/>
    </xf>
    <xf numFmtId="0" fontId="2" fillId="0" borderId="10" xfId="37" applyFont="1" applyBorder="1" applyAlignment="1">
      <alignment horizontal="center" vertical="center" wrapText="1"/>
    </xf>
    <xf numFmtId="0" fontId="2" fillId="0" borderId="14" xfId="37" applyFont="1" applyBorder="1" applyAlignment="1">
      <alignment horizontal="center" vertical="center" wrapText="1"/>
    </xf>
    <xf numFmtId="0" fontId="1" fillId="0" borderId="21" xfId="37" applyFont="1" applyBorder="1" applyAlignment="1">
      <alignment horizontal="left" vertical="center"/>
    </xf>
    <xf numFmtId="2" fontId="1" fillId="0" borderId="12" xfId="0" applyNumberFormat="1" applyFont="1" applyBorder="1" applyAlignment="1">
      <alignment horizontal="left" vertical="center"/>
    </xf>
    <xf numFmtId="2" fontId="1" fillId="0" borderId="13" xfId="0" applyNumberFormat="1" applyFont="1" applyBorder="1" applyAlignment="1">
      <alignment horizontal="left" vertical="center"/>
    </xf>
    <xf numFmtId="2" fontId="1" fillId="0" borderId="14" xfId="0" applyNumberFormat="1" applyFont="1" applyBorder="1" applyAlignment="1">
      <alignment horizontal="left" vertical="center"/>
    </xf>
    <xf numFmtId="1" fontId="5" fillId="36" borderId="18" xfId="0" applyNumberFormat="1" applyFont="1" applyFill="1" applyBorder="1" applyAlignment="1" applyProtection="1">
      <alignment horizontal="center" vertical="center"/>
      <protection locked="0" hidden="1"/>
    </xf>
    <xf numFmtId="1" fontId="5" fillId="36" borderId="17" xfId="0" applyNumberFormat="1" applyFont="1" applyFill="1" applyBorder="1" applyAlignment="1" applyProtection="1">
      <alignment horizontal="center" vertical="center"/>
      <protection locked="0" hidden="1"/>
    </xf>
    <xf numFmtId="1" fontId="5" fillId="36" borderId="19" xfId="0" applyNumberFormat="1" applyFont="1" applyFill="1" applyBorder="1" applyAlignment="1" applyProtection="1">
      <alignment horizontal="center" vertical="center"/>
      <protection locked="0" hidden="1"/>
    </xf>
    <xf numFmtId="1" fontId="5" fillId="36" borderId="18" xfId="0" applyNumberFormat="1" applyFont="1" applyFill="1" applyBorder="1" applyAlignment="1" applyProtection="1">
      <alignment horizontal="center" vertical="center"/>
      <protection hidden="1"/>
    </xf>
    <xf numFmtId="1" fontId="5" fillId="36" borderId="17" xfId="0" applyNumberFormat="1" applyFont="1" applyFill="1" applyBorder="1" applyAlignment="1" applyProtection="1">
      <alignment horizontal="center" vertical="center"/>
      <protection hidden="1"/>
    </xf>
    <xf numFmtId="1" fontId="5" fillId="36" borderId="42" xfId="0" applyNumberFormat="1" applyFont="1" applyFill="1" applyBorder="1" applyAlignment="1" applyProtection="1">
      <alignment horizontal="center" vertical="center"/>
      <protection hidden="1"/>
    </xf>
    <xf numFmtId="1" fontId="5" fillId="36" borderId="36" xfId="0" applyNumberFormat="1" applyFont="1" applyFill="1" applyBorder="1" applyAlignment="1" applyProtection="1">
      <alignment horizontal="center" vertical="center" wrapText="1"/>
      <protection locked="0" hidden="1"/>
    </xf>
    <xf numFmtId="1" fontId="5" fillId="36" borderId="0" xfId="0" applyNumberFormat="1" applyFont="1" applyFill="1" applyBorder="1" applyAlignment="1" applyProtection="1">
      <alignment horizontal="center" vertical="center" wrapText="1"/>
      <protection locked="0" hidden="1"/>
    </xf>
    <xf numFmtId="1" fontId="5" fillId="36" borderId="35" xfId="0" applyNumberFormat="1" applyFont="1" applyFill="1" applyBorder="1" applyAlignment="1" applyProtection="1">
      <alignment horizontal="center" vertical="center" wrapText="1"/>
      <protection locked="0" hidden="1"/>
    </xf>
    <xf numFmtId="1" fontId="5" fillId="36" borderId="36" xfId="0" applyNumberFormat="1" applyFont="1" applyFill="1" applyBorder="1" applyAlignment="1" applyProtection="1">
      <alignment horizontal="center" vertical="center"/>
      <protection hidden="1"/>
    </xf>
    <xf numFmtId="1" fontId="5" fillId="36" borderId="0" xfId="0" applyNumberFormat="1" applyFont="1" applyFill="1" applyBorder="1" applyAlignment="1" applyProtection="1">
      <alignment horizontal="center" vertical="center"/>
      <protection hidden="1"/>
    </xf>
    <xf numFmtId="1" fontId="5" fillId="36" borderId="43" xfId="0" applyNumberFormat="1" applyFont="1" applyFill="1" applyBorder="1" applyAlignment="1" applyProtection="1">
      <alignment horizontal="center" vertical="center"/>
      <protection hidden="1"/>
    </xf>
    <xf numFmtId="1" fontId="5" fillId="36" borderId="36" xfId="0" quotePrefix="1" applyNumberFormat="1" applyFont="1" applyFill="1" applyBorder="1" applyAlignment="1" applyProtection="1">
      <alignment horizontal="center" vertical="center" wrapText="1"/>
      <protection hidden="1"/>
    </xf>
    <xf numFmtId="1" fontId="5" fillId="36" borderId="0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35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6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1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20" xfId="0" applyNumberFormat="1" applyFont="1" applyFill="1" applyBorder="1" applyAlignment="1" applyProtection="1">
      <alignment horizontal="center" vertical="center" wrapText="1"/>
      <protection hidden="1"/>
    </xf>
    <xf numFmtId="1" fontId="71" fillId="36" borderId="18" xfId="0" applyNumberFormat="1" applyFont="1" applyFill="1" applyBorder="1" applyAlignment="1" applyProtection="1">
      <alignment horizontal="center"/>
      <protection hidden="1"/>
    </xf>
    <xf numFmtId="1" fontId="71" fillId="36" borderId="17" xfId="0" applyNumberFormat="1" applyFont="1" applyFill="1" applyBorder="1" applyAlignment="1" applyProtection="1">
      <alignment horizontal="center"/>
      <protection hidden="1"/>
    </xf>
    <xf numFmtId="1" fontId="71" fillId="36" borderId="19" xfId="0" applyNumberFormat="1" applyFont="1" applyFill="1" applyBorder="1" applyAlignment="1" applyProtection="1">
      <alignment horizontal="center"/>
      <protection hidden="1"/>
    </xf>
    <xf numFmtId="1" fontId="4" fillId="36" borderId="36" xfId="0" applyNumberFormat="1" applyFont="1" applyFill="1" applyBorder="1" applyAlignment="1" applyProtection="1">
      <alignment horizontal="center"/>
      <protection hidden="1"/>
    </xf>
    <xf numFmtId="1" fontId="4" fillId="36" borderId="0" xfId="0" applyNumberFormat="1" applyFont="1" applyFill="1" applyBorder="1" applyAlignment="1" applyProtection="1">
      <alignment horizontal="center"/>
      <protection hidden="1"/>
    </xf>
    <xf numFmtId="1" fontId="4" fillId="36" borderId="35" xfId="0" applyNumberFormat="1" applyFont="1" applyFill="1" applyBorder="1" applyAlignment="1" applyProtection="1">
      <alignment horizontal="center"/>
      <protection hidden="1"/>
    </xf>
    <xf numFmtId="1" fontId="72" fillId="36" borderId="36" xfId="0" applyNumberFormat="1" applyFont="1" applyFill="1" applyBorder="1" applyAlignment="1" applyProtection="1">
      <alignment horizontal="center"/>
      <protection hidden="1"/>
    </xf>
    <xf numFmtId="1" fontId="72" fillId="36" borderId="0" xfId="0" applyNumberFormat="1" applyFont="1" applyFill="1" applyBorder="1" applyAlignment="1" applyProtection="1">
      <alignment horizontal="center"/>
      <protection hidden="1"/>
    </xf>
    <xf numFmtId="1" fontId="72" fillId="36" borderId="35" xfId="0" applyNumberFormat="1" applyFont="1" applyFill="1" applyBorder="1" applyAlignment="1" applyProtection="1">
      <alignment horizontal="center"/>
      <protection hidden="1"/>
    </xf>
    <xf numFmtId="1" fontId="72" fillId="36" borderId="16" xfId="0" applyNumberFormat="1" applyFont="1" applyFill="1" applyBorder="1" applyAlignment="1" applyProtection="1">
      <alignment horizontal="center"/>
      <protection hidden="1"/>
    </xf>
    <xf numFmtId="1" fontId="72" fillId="36" borderId="11" xfId="0" applyNumberFormat="1" applyFont="1" applyFill="1" applyBorder="1" applyAlignment="1" applyProtection="1">
      <alignment horizontal="center"/>
      <protection hidden="1"/>
    </xf>
    <xf numFmtId="1" fontId="72" fillId="36" borderId="20" xfId="0" applyNumberFormat="1" applyFont="1" applyFill="1" applyBorder="1" applyAlignment="1" applyProtection="1">
      <alignment horizontal="center"/>
      <protection hidden="1"/>
    </xf>
    <xf numFmtId="1" fontId="4" fillId="36" borderId="10" xfId="0" applyNumberFormat="1" applyFont="1" applyFill="1" applyBorder="1" applyAlignment="1" applyProtection="1">
      <alignment horizontal="center" vertical="center"/>
      <protection hidden="1"/>
    </xf>
    <xf numFmtId="1" fontId="5" fillId="36" borderId="10" xfId="0" applyNumberFormat="1" applyFont="1" applyFill="1" applyBorder="1" applyAlignment="1" applyProtection="1">
      <alignment vertical="center"/>
      <protection hidden="1"/>
    </xf>
    <xf numFmtId="1" fontId="73" fillId="36" borderId="45" xfId="45" applyNumberFormat="1" applyFont="1" applyFill="1" applyBorder="1" applyAlignment="1" applyProtection="1">
      <alignment horizontal="left" vertical="top"/>
      <protection hidden="1"/>
    </xf>
    <xf numFmtId="1" fontId="73" fillId="36" borderId="17" xfId="45" applyNumberFormat="1" applyFont="1" applyFill="1" applyBorder="1" applyAlignment="1" applyProtection="1">
      <alignment horizontal="left" vertical="top"/>
      <protection hidden="1"/>
    </xf>
    <xf numFmtId="1" fontId="73" fillId="36" borderId="19" xfId="45" applyNumberFormat="1" applyFont="1" applyFill="1" applyBorder="1" applyAlignment="1" applyProtection="1">
      <alignment horizontal="left" vertical="top"/>
      <protection hidden="1"/>
    </xf>
    <xf numFmtId="1" fontId="73" fillId="36" borderId="47" xfId="45" applyNumberFormat="1" applyFont="1" applyFill="1" applyBorder="1" applyAlignment="1" applyProtection="1">
      <alignment horizontal="left" vertical="top"/>
      <protection hidden="1"/>
    </xf>
    <xf numFmtId="1" fontId="73" fillId="36" borderId="0" xfId="45" applyNumberFormat="1" applyFont="1" applyFill="1" applyBorder="1" applyAlignment="1" applyProtection="1">
      <alignment horizontal="left" vertical="top"/>
      <protection hidden="1"/>
    </xf>
    <xf numFmtId="1" fontId="73" fillId="36" borderId="35" xfId="45" applyNumberFormat="1" applyFont="1" applyFill="1" applyBorder="1" applyAlignment="1" applyProtection="1">
      <alignment horizontal="left" vertical="top"/>
      <protection hidden="1"/>
    </xf>
    <xf numFmtId="1" fontId="73" fillId="36" borderId="49" xfId="45" applyNumberFormat="1" applyFont="1" applyFill="1" applyBorder="1" applyAlignment="1" applyProtection="1">
      <alignment horizontal="left" vertical="top"/>
      <protection hidden="1"/>
    </xf>
    <xf numFmtId="1" fontId="73" fillId="36" borderId="11" xfId="45" applyNumberFormat="1" applyFont="1" applyFill="1" applyBorder="1" applyAlignment="1" applyProtection="1">
      <alignment horizontal="left" vertical="top"/>
      <protection hidden="1"/>
    </xf>
    <xf numFmtId="1" fontId="73" fillId="36" borderId="20" xfId="45" applyNumberFormat="1" applyFont="1" applyFill="1" applyBorder="1" applyAlignment="1" applyProtection="1">
      <alignment horizontal="left" vertical="top"/>
      <protection hidden="1"/>
    </xf>
    <xf numFmtId="1" fontId="4" fillId="36" borderId="13" xfId="0" applyNumberFormat="1" applyFont="1" applyFill="1" applyBorder="1" applyAlignment="1" applyProtection="1">
      <alignment horizontal="center"/>
      <protection hidden="1"/>
    </xf>
    <xf numFmtId="1" fontId="4" fillId="36" borderId="12" xfId="0" applyNumberFormat="1" applyFont="1" applyFill="1" applyBorder="1" applyAlignment="1" applyProtection="1">
      <alignment horizontal="center"/>
      <protection hidden="1"/>
    </xf>
    <xf numFmtId="1" fontId="0" fillId="36" borderId="13" xfId="0" applyNumberFormat="1" applyFill="1" applyBorder="1" applyProtection="1">
      <protection hidden="1"/>
    </xf>
    <xf numFmtId="1" fontId="0" fillId="36" borderId="14" xfId="0" applyNumberFormat="1" applyFill="1" applyBorder="1" applyProtection="1">
      <protection hidden="1"/>
    </xf>
    <xf numFmtId="1" fontId="4" fillId="36" borderId="14" xfId="0" applyNumberFormat="1" applyFont="1" applyFill="1" applyBorder="1" applyAlignment="1" applyProtection="1">
      <alignment horizontal="center"/>
      <protection hidden="1"/>
    </xf>
    <xf numFmtId="1" fontId="71" fillId="36" borderId="18" xfId="0" applyNumberFormat="1" applyFont="1" applyFill="1" applyBorder="1" applyAlignment="1" applyProtection="1">
      <alignment horizontal="center" vertical="center"/>
      <protection hidden="1"/>
    </xf>
    <xf numFmtId="1" fontId="71" fillId="36" borderId="17" xfId="0" applyNumberFormat="1" applyFont="1" applyFill="1" applyBorder="1" applyAlignment="1" applyProtection="1">
      <alignment vertical="center"/>
      <protection hidden="1"/>
    </xf>
    <xf numFmtId="1" fontId="71" fillId="36" borderId="19" xfId="0" applyNumberFormat="1" applyFont="1" applyFill="1" applyBorder="1" applyAlignment="1" applyProtection="1">
      <alignment vertical="center"/>
      <protection hidden="1"/>
    </xf>
    <xf numFmtId="1" fontId="71" fillId="36" borderId="16" xfId="0" applyNumberFormat="1" applyFont="1" applyFill="1" applyBorder="1" applyAlignment="1" applyProtection="1">
      <alignment vertical="center"/>
      <protection hidden="1"/>
    </xf>
    <xf numFmtId="1" fontId="71" fillId="36" borderId="11" xfId="0" applyNumberFormat="1" applyFont="1" applyFill="1" applyBorder="1" applyAlignment="1" applyProtection="1">
      <alignment vertical="center"/>
      <protection hidden="1"/>
    </xf>
    <xf numFmtId="1" fontId="71" fillId="36" borderId="20" xfId="0" applyNumberFormat="1" applyFont="1" applyFill="1" applyBorder="1" applyAlignment="1" applyProtection="1">
      <alignment vertical="center"/>
      <protection hidden="1"/>
    </xf>
    <xf numFmtId="1" fontId="5" fillId="36" borderId="12" xfId="0" applyNumberFormat="1" applyFont="1" applyFill="1" applyBorder="1" applyAlignment="1" applyProtection="1">
      <alignment horizontal="center"/>
      <protection hidden="1"/>
    </xf>
    <xf numFmtId="1" fontId="5" fillId="36" borderId="14" xfId="0" applyNumberFormat="1" applyFont="1" applyFill="1" applyBorder="1" applyAlignment="1" applyProtection="1">
      <alignment horizontal="center"/>
      <protection hidden="1"/>
    </xf>
    <xf numFmtId="1" fontId="5" fillId="36" borderId="12" xfId="0" applyNumberFormat="1" applyFont="1" applyFill="1" applyBorder="1" applyAlignment="1" applyProtection="1">
      <alignment horizontal="center" vertical="center"/>
      <protection hidden="1"/>
    </xf>
    <xf numFmtId="1" fontId="5" fillId="36" borderId="13" xfId="0" applyNumberFormat="1" applyFont="1" applyFill="1" applyBorder="1" applyAlignment="1" applyProtection="1">
      <alignment horizontal="center" vertical="center"/>
      <protection hidden="1"/>
    </xf>
    <xf numFmtId="1" fontId="5" fillId="36" borderId="14" xfId="0" applyNumberFormat="1" applyFont="1" applyFill="1" applyBorder="1" applyAlignment="1" applyProtection="1">
      <alignment horizontal="center" vertical="center"/>
      <protection hidden="1"/>
    </xf>
    <xf numFmtId="1" fontId="4" fillId="36" borderId="12" xfId="0" applyNumberFormat="1" applyFont="1" applyFill="1" applyBorder="1" applyAlignment="1" applyProtection="1">
      <alignment horizontal="center" vertical="center"/>
      <protection hidden="1"/>
    </xf>
    <xf numFmtId="1" fontId="4" fillId="36" borderId="13" xfId="0" applyNumberFormat="1" applyFont="1" applyFill="1" applyBorder="1" applyAlignment="1" applyProtection="1">
      <alignment horizontal="center" vertical="center"/>
      <protection hidden="1"/>
    </xf>
    <xf numFmtId="1" fontId="4" fillId="36" borderId="14" xfId="0" applyNumberFormat="1" applyFont="1" applyFill="1" applyBorder="1" applyAlignment="1" applyProtection="1">
      <alignment horizontal="center" vertical="center"/>
      <protection hidden="1"/>
    </xf>
    <xf numFmtId="1" fontId="5" fillId="36" borderId="10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0" xfId="45" applyNumberFormat="1" applyFont="1" applyFill="1" applyBorder="1" applyAlignment="1" applyProtection="1">
      <alignment horizontal="center" vertical="center" wrapText="1"/>
      <protection hidden="1"/>
    </xf>
    <xf numFmtId="1" fontId="5" fillId="36" borderId="12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3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4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2" xfId="0" applyNumberFormat="1" applyFont="1" applyFill="1" applyBorder="1" applyAlignment="1" applyProtection="1">
      <alignment horizontal="center"/>
      <protection locked="0" hidden="1"/>
    </xf>
    <xf numFmtId="1" fontId="5" fillId="36" borderId="13" xfId="0" applyNumberFormat="1" applyFont="1" applyFill="1" applyBorder="1" applyAlignment="1" applyProtection="1">
      <alignment horizontal="center"/>
      <protection locked="0" hidden="1"/>
    </xf>
    <xf numFmtId="1" fontId="5" fillId="36" borderId="14" xfId="0" applyNumberFormat="1" applyFont="1" applyFill="1" applyBorder="1" applyAlignment="1" applyProtection="1">
      <alignment horizontal="center"/>
      <protection locked="0" hidden="1"/>
    </xf>
    <xf numFmtId="1" fontId="5" fillId="36" borderId="12" xfId="45" applyNumberFormat="1" applyFont="1" applyFill="1" applyBorder="1" applyAlignment="1" applyProtection="1">
      <alignment horizontal="center"/>
      <protection locked="0" hidden="1"/>
    </xf>
    <xf numFmtId="1" fontId="5" fillId="36" borderId="14" xfId="45" applyNumberFormat="1" applyFont="1" applyFill="1" applyBorder="1" applyAlignment="1" applyProtection="1">
      <alignment horizontal="center"/>
      <protection locked="0" hidden="1"/>
    </xf>
    <xf numFmtId="1" fontId="0" fillId="36" borderId="14" xfId="0" applyNumberFormat="1" applyFill="1" applyBorder="1" applyAlignment="1" applyProtection="1">
      <alignment horizontal="center"/>
      <protection locked="0" hidden="1"/>
    </xf>
    <xf numFmtId="1" fontId="4" fillId="36" borderId="12" xfId="0" applyNumberFormat="1" applyFont="1" applyFill="1" applyBorder="1" applyAlignment="1" applyProtection="1">
      <alignment horizontal="center"/>
      <protection locked="0" hidden="1"/>
    </xf>
    <xf numFmtId="1" fontId="4" fillId="36" borderId="13" xfId="0" applyNumberFormat="1" applyFont="1" applyFill="1" applyBorder="1" applyAlignment="1" applyProtection="1">
      <alignment horizontal="center"/>
      <protection locked="0" hidden="1"/>
    </xf>
    <xf numFmtId="1" fontId="4" fillId="36" borderId="14" xfId="0" applyNumberFormat="1" applyFont="1" applyFill="1" applyBorder="1" applyAlignment="1" applyProtection="1">
      <alignment horizontal="center"/>
      <protection locked="0" hidden="1"/>
    </xf>
    <xf numFmtId="1" fontId="4" fillId="36" borderId="12" xfId="45" applyNumberFormat="1" applyFont="1" applyFill="1" applyBorder="1" applyAlignment="1" applyProtection="1">
      <alignment horizontal="center"/>
      <protection locked="0" hidden="1"/>
    </xf>
    <xf numFmtId="1" fontId="4" fillId="36" borderId="14" xfId="45" applyNumberFormat="1" applyFont="1" applyFill="1" applyBorder="1" applyAlignment="1" applyProtection="1">
      <alignment horizontal="center"/>
      <protection locked="0" hidden="1"/>
    </xf>
    <xf numFmtId="1" fontId="8" fillId="36" borderId="36" xfId="0" applyNumberFormat="1" applyFont="1" applyFill="1" applyBorder="1" applyAlignment="1" applyProtection="1">
      <alignment horizontal="center"/>
      <protection hidden="1"/>
    </xf>
    <xf numFmtId="1" fontId="8" fillId="36" borderId="35" xfId="0" applyNumberFormat="1" applyFont="1" applyFill="1" applyBorder="1" applyAlignment="1" applyProtection="1">
      <alignment horizontal="center"/>
      <protection hidden="1"/>
    </xf>
    <xf numFmtId="1" fontId="5" fillId="36" borderId="11" xfId="0" applyNumberFormat="1" applyFont="1" applyFill="1" applyBorder="1" applyAlignment="1" applyProtection="1">
      <alignment horizontal="center"/>
      <protection hidden="1"/>
    </xf>
    <xf numFmtId="1" fontId="5" fillId="36" borderId="16" xfId="0" applyNumberFormat="1" applyFont="1" applyFill="1" applyBorder="1" applyAlignment="1" applyProtection="1">
      <alignment horizontal="center"/>
      <protection hidden="1"/>
    </xf>
    <xf numFmtId="1" fontId="5" fillId="36" borderId="20" xfId="0" applyNumberFormat="1" applyFont="1" applyFill="1" applyBorder="1" applyAlignment="1" applyProtection="1">
      <alignment horizontal="center"/>
      <protection hidden="1"/>
    </xf>
    <xf numFmtId="1" fontId="5" fillId="36" borderId="36" xfId="0" applyNumberFormat="1" applyFont="1" applyFill="1" applyBorder="1" applyAlignment="1" applyProtection="1">
      <alignment horizontal="center"/>
      <protection hidden="1"/>
    </xf>
    <xf numFmtId="1" fontId="5" fillId="36" borderId="35" xfId="0" applyNumberFormat="1" applyFont="1" applyFill="1" applyBorder="1" applyAlignment="1" applyProtection="1">
      <alignment horizontal="center"/>
      <protection hidden="1"/>
    </xf>
    <xf numFmtId="1" fontId="30" fillId="36" borderId="18" xfId="45" applyNumberFormat="1" applyFont="1" applyFill="1" applyBorder="1" applyAlignment="1" applyProtection="1">
      <alignment horizontal="center"/>
      <protection hidden="1"/>
    </xf>
    <xf numFmtId="1" fontId="30" fillId="36" borderId="17" xfId="45" applyNumberFormat="1" applyFont="1" applyFill="1" applyBorder="1" applyAlignment="1" applyProtection="1">
      <alignment horizontal="center"/>
      <protection hidden="1"/>
    </xf>
    <xf numFmtId="1" fontId="30" fillId="36" borderId="13" xfId="45" applyNumberFormat="1" applyFont="1" applyFill="1" applyBorder="1" applyAlignment="1" applyProtection="1">
      <alignment horizontal="center"/>
      <protection hidden="1"/>
    </xf>
    <xf numFmtId="1" fontId="30" fillId="36" borderId="14" xfId="45" applyNumberFormat="1" applyFont="1" applyFill="1" applyBorder="1" applyAlignment="1" applyProtection="1">
      <alignment horizontal="center"/>
      <protection hidden="1"/>
    </xf>
    <xf numFmtId="1" fontId="5" fillId="36" borderId="17" xfId="0" applyNumberFormat="1" applyFont="1" applyFill="1" applyBorder="1" applyAlignment="1" applyProtection="1">
      <alignment horizontal="center"/>
      <protection hidden="1"/>
    </xf>
    <xf numFmtId="1" fontId="5" fillId="36" borderId="19" xfId="0" applyNumberFormat="1" applyFont="1" applyFill="1" applyBorder="1" applyAlignment="1" applyProtection="1">
      <alignment horizontal="center"/>
      <protection hidden="1"/>
    </xf>
    <xf numFmtId="1" fontId="5" fillId="36" borderId="18" xfId="45" applyNumberFormat="1" applyFont="1" applyFill="1" applyBorder="1" applyAlignment="1" applyProtection="1">
      <alignment horizontal="center"/>
      <protection hidden="1"/>
    </xf>
    <xf numFmtId="1" fontId="5" fillId="36" borderId="17" xfId="45" applyNumberFormat="1" applyFont="1" applyFill="1" applyBorder="1" applyAlignment="1" applyProtection="1">
      <alignment horizontal="center"/>
      <protection hidden="1"/>
    </xf>
    <xf numFmtId="1" fontId="5" fillId="36" borderId="13" xfId="45" applyNumberFormat="1" applyFont="1" applyFill="1" applyBorder="1" applyAlignment="1" applyProtection="1">
      <alignment horizontal="center"/>
      <protection hidden="1"/>
    </xf>
    <xf numFmtId="1" fontId="5" fillId="36" borderId="19" xfId="45" applyNumberFormat="1" applyFont="1" applyFill="1" applyBorder="1" applyAlignment="1" applyProtection="1">
      <alignment horizontal="center"/>
      <protection hidden="1"/>
    </xf>
    <xf numFmtId="1" fontId="5" fillId="36" borderId="0" xfId="0" applyNumberFormat="1" applyFont="1" applyFill="1" applyBorder="1" applyAlignment="1" applyProtection="1">
      <alignment horizontal="center"/>
      <protection hidden="1"/>
    </xf>
    <xf numFmtId="1" fontId="73" fillId="36" borderId="18" xfId="45" applyNumberFormat="1" applyFont="1" applyFill="1" applyBorder="1" applyAlignment="1" applyProtection="1">
      <alignment horizontal="center"/>
      <protection hidden="1"/>
    </xf>
    <xf numFmtId="1" fontId="73" fillId="36" borderId="17" xfId="45" applyNumberFormat="1" applyFont="1" applyFill="1" applyBorder="1" applyAlignment="1" applyProtection="1">
      <alignment horizontal="center"/>
      <protection hidden="1"/>
    </xf>
    <xf numFmtId="1" fontId="73" fillId="36" borderId="19" xfId="45" applyNumberFormat="1" applyFont="1" applyFill="1" applyBorder="1" applyAlignment="1" applyProtection="1">
      <alignment horizontal="center"/>
      <protection hidden="1"/>
    </xf>
    <xf numFmtId="1" fontId="8" fillId="36" borderId="18" xfId="0" applyNumberFormat="1" applyFont="1" applyFill="1" applyBorder="1" applyAlignment="1" applyProtection="1">
      <alignment horizontal="center"/>
      <protection hidden="1"/>
    </xf>
    <xf numFmtId="1" fontId="8" fillId="36" borderId="19" xfId="0" applyNumberFormat="1" applyFont="1" applyFill="1" applyBorder="1" applyAlignment="1" applyProtection="1">
      <alignment horizontal="center"/>
      <protection hidden="1"/>
    </xf>
    <xf numFmtId="1" fontId="5" fillId="36" borderId="10" xfId="0" applyNumberFormat="1" applyFont="1" applyFill="1" applyBorder="1" applyAlignment="1" applyProtection="1">
      <alignment horizontal="center"/>
      <protection locked="0" hidden="1"/>
    </xf>
    <xf numFmtId="1" fontId="73" fillId="36" borderId="36" xfId="45" applyNumberFormat="1" applyFont="1" applyFill="1" applyBorder="1" applyAlignment="1" applyProtection="1">
      <alignment horizontal="center"/>
      <protection hidden="1"/>
    </xf>
    <xf numFmtId="1" fontId="73" fillId="36" borderId="0" xfId="45" applyNumberFormat="1" applyFont="1" applyFill="1" applyBorder="1" applyAlignment="1" applyProtection="1">
      <alignment horizontal="center"/>
      <protection hidden="1"/>
    </xf>
    <xf numFmtId="1" fontId="73" fillId="36" borderId="35" xfId="45" applyNumberFormat="1" applyFont="1" applyFill="1" applyBorder="1" applyAlignment="1" applyProtection="1">
      <alignment horizontal="center"/>
      <protection hidden="1"/>
    </xf>
    <xf numFmtId="1" fontId="5" fillId="36" borderId="18" xfId="0" applyNumberFormat="1" applyFont="1" applyFill="1" applyBorder="1" applyAlignment="1" applyProtection="1">
      <alignment horizontal="center"/>
      <protection locked="0" hidden="1"/>
    </xf>
    <xf numFmtId="1" fontId="5" fillId="36" borderId="19" xfId="0" applyNumberFormat="1" applyFont="1" applyFill="1" applyBorder="1" applyAlignment="1" applyProtection="1">
      <alignment horizontal="center"/>
      <protection locked="0" hidden="1"/>
    </xf>
    <xf numFmtId="1" fontId="5" fillId="36" borderId="10" xfId="0" quotePrefix="1" applyNumberFormat="1" applyFont="1" applyFill="1" applyBorder="1" applyAlignment="1" applyProtection="1">
      <alignment horizontal="center"/>
      <protection locked="0" hidden="1"/>
    </xf>
    <xf numFmtId="1" fontId="5" fillId="36" borderId="12" xfId="0" quotePrefix="1" applyNumberFormat="1" applyFont="1" applyFill="1" applyBorder="1" applyAlignment="1" applyProtection="1">
      <alignment horizontal="center"/>
      <protection locked="0" hidden="1"/>
    </xf>
    <xf numFmtId="1" fontId="5" fillId="36" borderId="16" xfId="0" quotePrefix="1" applyNumberFormat="1" applyFont="1" applyFill="1" applyBorder="1" applyAlignment="1" applyProtection="1">
      <alignment horizontal="center"/>
      <protection locked="0" hidden="1"/>
    </xf>
    <xf numFmtId="1" fontId="5" fillId="36" borderId="20" xfId="0" applyNumberFormat="1" applyFont="1" applyFill="1" applyBorder="1" applyAlignment="1" applyProtection="1">
      <alignment horizontal="center"/>
      <protection locked="0" hidden="1"/>
    </xf>
    <xf numFmtId="1" fontId="5" fillId="36" borderId="12" xfId="45" quotePrefix="1" applyNumberFormat="1" applyFont="1" applyFill="1" applyBorder="1" applyAlignment="1" applyProtection="1">
      <alignment horizontal="center"/>
      <protection locked="0" hidden="1"/>
    </xf>
    <xf numFmtId="1" fontId="74" fillId="36" borderId="12" xfId="45" applyNumberFormat="1" applyFont="1" applyFill="1" applyBorder="1" applyAlignment="1" applyProtection="1">
      <alignment horizontal="center"/>
      <protection hidden="1"/>
    </xf>
    <xf numFmtId="1" fontId="74" fillId="36" borderId="13" xfId="45" applyNumberFormat="1" applyFont="1" applyFill="1" applyBorder="1" applyAlignment="1" applyProtection="1">
      <alignment horizontal="center"/>
      <protection hidden="1"/>
    </xf>
    <xf numFmtId="1" fontId="74" fillId="36" borderId="14" xfId="45" applyNumberFormat="1" applyFont="1" applyFill="1" applyBorder="1" applyAlignment="1" applyProtection="1">
      <alignment horizontal="center"/>
      <protection hidden="1"/>
    </xf>
    <xf numFmtId="1" fontId="0" fillId="36" borderId="13" xfId="0" applyNumberFormat="1" applyFill="1" applyBorder="1" applyAlignment="1" applyProtection="1">
      <alignment horizontal="center"/>
      <protection locked="0" hidden="1"/>
    </xf>
    <xf numFmtId="1" fontId="8" fillId="36" borderId="36" xfId="45" applyNumberFormat="1" applyFont="1" applyFill="1" applyBorder="1" applyAlignment="1" applyProtection="1">
      <alignment horizontal="left" vertical="center" wrapText="1"/>
      <protection hidden="1"/>
    </xf>
    <xf numFmtId="1" fontId="8" fillId="36" borderId="0" xfId="45" applyNumberFormat="1" applyFont="1" applyFill="1" applyBorder="1" applyAlignment="1" applyProtection="1">
      <alignment horizontal="left" vertical="center" wrapText="1"/>
      <protection hidden="1"/>
    </xf>
    <xf numFmtId="1" fontId="8" fillId="36" borderId="35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6" xfId="45" applyNumberFormat="1" applyFont="1" applyFill="1" applyBorder="1" applyAlignment="1" applyProtection="1">
      <alignment horizontal="center"/>
      <protection hidden="1"/>
    </xf>
    <xf numFmtId="1" fontId="5" fillId="36" borderId="11" xfId="45" applyNumberFormat="1" applyFont="1" applyFill="1" applyBorder="1" applyAlignment="1" applyProtection="1">
      <alignment horizontal="center"/>
      <protection hidden="1"/>
    </xf>
    <xf numFmtId="1" fontId="0" fillId="36" borderId="0" xfId="0" applyNumberFormat="1" applyFill="1" applyBorder="1" applyAlignment="1" applyProtection="1">
      <alignment horizontal="center"/>
      <protection hidden="1"/>
    </xf>
    <xf numFmtId="1" fontId="5" fillId="36" borderId="16" xfId="0" applyNumberFormat="1" applyFont="1" applyFill="1" applyBorder="1" applyAlignment="1" applyProtection="1">
      <alignment horizontal="center" vertical="center"/>
      <protection locked="0" hidden="1"/>
    </xf>
    <xf numFmtId="1" fontId="5" fillId="36" borderId="11" xfId="0" applyNumberFormat="1" applyFont="1" applyFill="1" applyBorder="1" applyAlignment="1" applyProtection="1">
      <alignment horizontal="center" vertical="center"/>
      <protection locked="0" hidden="1"/>
    </xf>
    <xf numFmtId="1" fontId="5" fillId="36" borderId="36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0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35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6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1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20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8" xfId="45" applyNumberFormat="1" applyFont="1" applyFill="1" applyBorder="1" applyAlignment="1" applyProtection="1">
      <alignment horizontal="center" vertical="center" wrapText="1"/>
      <protection hidden="1"/>
    </xf>
    <xf numFmtId="1" fontId="5" fillId="36" borderId="17" xfId="45" applyNumberFormat="1" applyFont="1" applyFill="1" applyBorder="1" applyAlignment="1" applyProtection="1">
      <alignment horizontal="center" vertical="center" wrapText="1"/>
      <protection hidden="1"/>
    </xf>
    <xf numFmtId="1" fontId="5" fillId="36" borderId="36" xfId="45" applyNumberFormat="1" applyFont="1" applyFill="1" applyBorder="1" applyAlignment="1" applyProtection="1">
      <alignment horizontal="center"/>
      <protection hidden="1"/>
    </xf>
    <xf numFmtId="1" fontId="5" fillId="36" borderId="35" xfId="45" applyNumberFormat="1" applyFont="1" applyFill="1" applyBorder="1" applyAlignment="1" applyProtection="1">
      <alignment horizontal="center"/>
      <protection hidden="1"/>
    </xf>
    <xf numFmtId="1" fontId="5" fillId="36" borderId="36" xfId="45" applyNumberFormat="1" applyFont="1" applyFill="1" applyBorder="1" applyAlignment="1" applyProtection="1">
      <protection hidden="1"/>
    </xf>
    <xf numFmtId="1" fontId="5" fillId="36" borderId="0" xfId="45" applyNumberFormat="1" applyFont="1" applyFill="1" applyBorder="1" applyAlignment="1" applyProtection="1">
      <protection hidden="1"/>
    </xf>
    <xf numFmtId="1" fontId="4" fillId="36" borderId="18" xfId="45" applyNumberFormat="1" applyFont="1" applyFill="1" applyBorder="1" applyAlignment="1" applyProtection="1">
      <alignment horizontal="center" vertical="center"/>
      <protection hidden="1"/>
    </xf>
    <xf numFmtId="1" fontId="4" fillId="36" borderId="19" xfId="45" applyNumberFormat="1" applyFont="1" applyFill="1" applyBorder="1" applyAlignment="1" applyProtection="1">
      <alignment horizontal="center" vertical="center"/>
      <protection hidden="1"/>
    </xf>
    <xf numFmtId="1" fontId="4" fillId="36" borderId="36" xfId="45" applyNumberFormat="1" applyFont="1" applyFill="1" applyBorder="1" applyAlignment="1" applyProtection="1">
      <alignment horizontal="center" vertical="center"/>
      <protection hidden="1"/>
    </xf>
    <xf numFmtId="1" fontId="4" fillId="36" borderId="35" xfId="45" applyNumberFormat="1" applyFont="1" applyFill="1" applyBorder="1" applyAlignment="1" applyProtection="1">
      <alignment horizontal="center" vertical="center"/>
      <protection hidden="1"/>
    </xf>
    <xf numFmtId="1" fontId="4" fillId="36" borderId="10" xfId="45" applyNumberFormat="1" applyFont="1" applyFill="1" applyBorder="1" applyAlignment="1" applyProtection="1">
      <alignment horizontal="center" vertical="center"/>
      <protection hidden="1"/>
    </xf>
    <xf numFmtId="1" fontId="4" fillId="36" borderId="36" xfId="45" applyNumberFormat="1" applyFont="1" applyFill="1" applyBorder="1" applyAlignment="1" applyProtection="1">
      <alignment horizontal="center"/>
      <protection hidden="1"/>
    </xf>
    <xf numFmtId="1" fontId="4" fillId="36" borderId="0" xfId="45" applyNumberFormat="1" applyFont="1" applyFill="1" applyBorder="1" applyAlignment="1" applyProtection="1">
      <alignment horizontal="center"/>
      <protection hidden="1"/>
    </xf>
    <xf numFmtId="1" fontId="4" fillId="36" borderId="18" xfId="0" applyNumberFormat="1" applyFont="1" applyFill="1" applyBorder="1" applyAlignment="1" applyProtection="1">
      <alignment horizontal="center"/>
      <protection hidden="1"/>
    </xf>
    <xf numFmtId="1" fontId="4" fillId="36" borderId="17" xfId="0" applyNumberFormat="1" applyFont="1" applyFill="1" applyBorder="1" applyAlignment="1" applyProtection="1">
      <alignment horizontal="center"/>
      <protection hidden="1"/>
    </xf>
    <xf numFmtId="1" fontId="4" fillId="36" borderId="19" xfId="0" applyNumberFormat="1" applyFont="1" applyFill="1" applyBorder="1" applyAlignment="1" applyProtection="1">
      <alignment horizontal="center"/>
      <protection hidden="1"/>
    </xf>
    <xf numFmtId="1" fontId="48" fillId="36" borderId="16" xfId="0" applyNumberFormat="1" applyFont="1" applyFill="1" applyBorder="1" applyAlignment="1" applyProtection="1">
      <alignment horizontal="center"/>
      <protection hidden="1"/>
    </xf>
    <xf numFmtId="1" fontId="48" fillId="36" borderId="11" xfId="0" applyNumberFormat="1" applyFont="1" applyFill="1" applyBorder="1" applyAlignment="1" applyProtection="1">
      <alignment horizontal="center"/>
      <protection hidden="1"/>
    </xf>
    <xf numFmtId="1" fontId="48" fillId="36" borderId="0" xfId="0" applyNumberFormat="1" applyFont="1" applyFill="1" applyBorder="1" applyAlignment="1" applyProtection="1">
      <alignment horizontal="center"/>
      <protection hidden="1"/>
    </xf>
    <xf numFmtId="1" fontId="48" fillId="36" borderId="20" xfId="0" applyNumberFormat="1" applyFont="1" applyFill="1" applyBorder="1" applyAlignment="1" applyProtection="1">
      <alignment horizontal="center"/>
      <protection hidden="1"/>
    </xf>
    <xf numFmtId="1" fontId="5" fillId="36" borderId="52" xfId="45" applyNumberFormat="1" applyFont="1" applyFill="1" applyBorder="1" applyAlignment="1" applyProtection="1">
      <alignment horizontal="left"/>
      <protection locked="0" hidden="1"/>
    </xf>
    <xf numFmtId="1" fontId="5" fillId="36" borderId="10" xfId="45" applyNumberFormat="1" applyFont="1" applyFill="1" applyBorder="1" applyAlignment="1" applyProtection="1">
      <alignment horizontal="center"/>
      <protection locked="0" hidden="1"/>
    </xf>
    <xf numFmtId="1" fontId="75" fillId="36" borderId="53" xfId="45" applyNumberFormat="1" applyFont="1" applyFill="1" applyBorder="1" applyAlignment="1" applyProtection="1">
      <alignment horizontal="center" vertical="center"/>
      <protection locked="0" hidden="1"/>
    </xf>
    <xf numFmtId="1" fontId="75" fillId="36" borderId="54" xfId="45" applyNumberFormat="1" applyFont="1" applyFill="1" applyBorder="1" applyAlignment="1" applyProtection="1">
      <alignment horizontal="center" vertical="center"/>
      <protection locked="0" hidden="1"/>
    </xf>
    <xf numFmtId="1" fontId="75" fillId="36" borderId="55" xfId="45" applyNumberFormat="1" applyFont="1" applyFill="1" applyBorder="1" applyAlignment="1" applyProtection="1">
      <alignment horizontal="center" vertical="center"/>
      <protection locked="0" hidden="1"/>
    </xf>
    <xf numFmtId="1" fontId="50" fillId="36" borderId="56" xfId="46" applyNumberFormat="1" applyFont="1" applyFill="1" applyBorder="1" applyAlignment="1" applyProtection="1">
      <alignment horizontal="center" vertical="center"/>
      <protection locked="0" hidden="1"/>
    </xf>
    <xf numFmtId="1" fontId="50" fillId="36" borderId="54" xfId="46" applyNumberFormat="1" applyFont="1" applyFill="1" applyBorder="1" applyAlignment="1" applyProtection="1">
      <alignment horizontal="center" vertical="center"/>
      <protection locked="0" hidden="1"/>
    </xf>
    <xf numFmtId="1" fontId="5" fillId="36" borderId="10" xfId="45" applyNumberFormat="1" applyFont="1" applyFill="1" applyBorder="1" applyAlignment="1" applyProtection="1">
      <alignment horizontal="center"/>
      <protection hidden="1"/>
    </xf>
    <xf numFmtId="1" fontId="5" fillId="36" borderId="52" xfId="45" applyNumberFormat="1" applyFont="1" applyFill="1" applyBorder="1" applyAlignment="1" applyProtection="1">
      <alignment horizontal="center"/>
      <protection locked="0" hidden="1"/>
    </xf>
    <xf numFmtId="1" fontId="5" fillId="36" borderId="36" xfId="45" applyNumberFormat="1" applyFont="1" applyFill="1" applyBorder="1" applyAlignment="1" applyProtection="1">
      <alignment horizontal="center"/>
      <protection locked="0" hidden="1"/>
    </xf>
    <xf numFmtId="1" fontId="5" fillId="36" borderId="35" xfId="45" applyNumberFormat="1" applyFont="1" applyFill="1" applyBorder="1" applyAlignment="1" applyProtection="1">
      <alignment horizontal="center"/>
      <protection locked="0" hidden="1"/>
    </xf>
    <xf numFmtId="1" fontId="4" fillId="36" borderId="36" xfId="45" applyNumberFormat="1" applyFont="1" applyFill="1" applyBorder="1" applyAlignment="1" applyProtection="1">
      <alignment vertical="center"/>
      <protection hidden="1"/>
    </xf>
    <xf numFmtId="1" fontId="4" fillId="36" borderId="35" xfId="45" applyNumberFormat="1" applyFont="1" applyFill="1" applyBorder="1" applyAlignment="1" applyProtection="1">
      <alignment vertical="center"/>
      <protection hidden="1"/>
    </xf>
    <xf numFmtId="1" fontId="76" fillId="36" borderId="52" xfId="45" applyNumberFormat="1" applyFont="1" applyFill="1" applyBorder="1" applyAlignment="1" applyProtection="1">
      <alignment horizontal="center"/>
      <protection locked="0" hidden="1"/>
    </xf>
    <xf numFmtId="1" fontId="48" fillId="36" borderId="36" xfId="45" applyNumberFormat="1" applyFont="1" applyFill="1" applyBorder="1" applyAlignment="1" applyProtection="1">
      <alignment horizontal="center"/>
      <protection hidden="1"/>
    </xf>
    <xf numFmtId="1" fontId="48" fillId="36" borderId="35" xfId="45" applyNumberFormat="1" applyFont="1" applyFill="1" applyBorder="1" applyAlignment="1" applyProtection="1">
      <alignment horizontal="center"/>
      <protection hidden="1"/>
    </xf>
    <xf numFmtId="1" fontId="4" fillId="36" borderId="35" xfId="45" applyNumberFormat="1" applyFont="1" applyFill="1" applyBorder="1" applyAlignment="1" applyProtection="1">
      <alignment horizontal="center"/>
      <protection hidden="1"/>
    </xf>
    <xf numFmtId="1" fontId="5" fillId="36" borderId="11" xfId="45" applyNumberFormat="1" applyFont="1" applyFill="1" applyBorder="1" applyAlignment="1" applyProtection="1">
      <alignment horizontal="center"/>
      <protection locked="0" hidden="1"/>
    </xf>
    <xf numFmtId="1" fontId="5" fillId="36" borderId="20" xfId="45" applyNumberFormat="1" applyFont="1" applyFill="1" applyBorder="1" applyAlignment="1" applyProtection="1">
      <alignment horizontal="center"/>
      <protection locked="0" hidden="1"/>
    </xf>
    <xf numFmtId="1" fontId="5" fillId="36" borderId="0" xfId="45" applyNumberFormat="1" applyFont="1" applyFill="1" applyBorder="1" applyAlignment="1" applyProtection="1">
      <alignment horizontal="center"/>
      <protection hidden="1"/>
    </xf>
    <xf numFmtId="1" fontId="5" fillId="36" borderId="0" xfId="45" applyNumberFormat="1" applyFont="1" applyFill="1" applyBorder="1" applyAlignment="1" applyProtection="1">
      <alignment horizontal="left"/>
      <protection hidden="1"/>
    </xf>
    <xf numFmtId="1" fontId="5" fillId="36" borderId="35" xfId="45" applyNumberFormat="1" applyFont="1" applyFill="1" applyBorder="1" applyAlignment="1" applyProtection="1">
      <alignment horizontal="left"/>
      <protection hidden="1"/>
    </xf>
    <xf numFmtId="1" fontId="5" fillId="36" borderId="36" xfId="45" applyNumberFormat="1" applyFont="1" applyFill="1" applyBorder="1" applyAlignment="1" applyProtection="1">
      <protection locked="0" hidden="1"/>
    </xf>
    <xf numFmtId="1" fontId="5" fillId="36" borderId="0" xfId="45" applyNumberFormat="1" applyFont="1" applyFill="1" applyBorder="1" applyAlignment="1" applyProtection="1">
      <protection locked="0" hidden="1"/>
    </xf>
    <xf numFmtId="1" fontId="5" fillId="36" borderId="0" xfId="45" applyNumberFormat="1" applyFont="1" applyFill="1" applyBorder="1" applyAlignment="1" applyProtection="1">
      <alignment horizontal="center"/>
      <protection locked="0" hidden="1"/>
    </xf>
    <xf numFmtId="1" fontId="4" fillId="36" borderId="16" xfId="45" applyNumberFormat="1" applyFont="1" applyFill="1" applyBorder="1" applyAlignment="1" applyProtection="1">
      <alignment horizontal="center" wrapText="1"/>
      <protection hidden="1"/>
    </xf>
    <xf numFmtId="1" fontId="4" fillId="36" borderId="20" xfId="45" applyNumberFormat="1" applyFont="1" applyFill="1" applyBorder="1" applyAlignment="1" applyProtection="1">
      <alignment horizontal="center" wrapText="1"/>
      <protection hidden="1"/>
    </xf>
    <xf numFmtId="1" fontId="74" fillId="36" borderId="20" xfId="45" applyNumberFormat="1" applyFont="1" applyFill="1" applyBorder="1" applyAlignment="1" applyProtection="1">
      <alignment horizontal="center"/>
      <protection hidden="1"/>
    </xf>
    <xf numFmtId="1" fontId="5" fillId="36" borderId="13" xfId="0" applyNumberFormat="1" applyFont="1" applyFill="1" applyBorder="1" applyAlignment="1" applyProtection="1">
      <alignment horizontal="center"/>
      <protection hidden="1"/>
    </xf>
    <xf numFmtId="1" fontId="0" fillId="36" borderId="13" xfId="0" applyNumberFormat="1" applyFill="1" applyBorder="1" applyAlignment="1" applyProtection="1">
      <alignment horizontal="center"/>
      <protection hidden="1"/>
    </xf>
  </cellXfs>
  <cellStyles count="48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_From 16" xfId="45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4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/>
    <cellStyle name="Normal 3" xfId="46"/>
    <cellStyle name="Normal_pay 2008-09" xfId="38"/>
    <cellStyle name="Note" xfId="39" builtinId="10" customBuiltin="1"/>
    <cellStyle name="Output" xfId="40" builtinId="21" customBuiltin="1"/>
    <cellStyle name="Percent" xfId="47" builtinId="5"/>
    <cellStyle name="Title" xfId="41" builtinId="15" customBuiltin="1"/>
    <cellStyle name="Total" xfId="42" builtinId="25" customBuiltin="1"/>
    <cellStyle name="Warning Text" xfId="43" builtinId="11" customBuiltin="1"/>
  </cellStyles>
  <dxfs count="4"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FFFF00"/>
      <color rgb="FF33CCCC"/>
      <color rgb="FF0000FF"/>
      <color rgb="FFFFCC99"/>
      <color rgb="FFCCFFCC"/>
      <color rgb="FF00FF00"/>
      <color rgb="FFFF99CC"/>
      <color rgb="FFFF66CC"/>
      <color rgb="FF0066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0</xdr:colOff>
      <xdr:row>0</xdr:row>
      <xdr:rowOff>95250</xdr:rowOff>
    </xdr:from>
    <xdr:to>
      <xdr:col>17</xdr:col>
      <xdr:colOff>0</xdr:colOff>
      <xdr:row>1</xdr:row>
      <xdr:rowOff>152400</xdr:rowOff>
    </xdr:to>
    <xdr:sp macro="" textlink="">
      <xdr:nvSpPr>
        <xdr:cNvPr id="2" name="Rounded Rectangle 1"/>
        <xdr:cNvSpPr/>
      </xdr:nvSpPr>
      <xdr:spPr>
        <a:xfrm>
          <a:off x="6800850" y="95250"/>
          <a:ext cx="1200150" cy="29527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100"/>
            <a:t>TAX REGIME OLD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66675</xdr:colOff>
      <xdr:row>0</xdr:row>
      <xdr:rowOff>95250</xdr:rowOff>
    </xdr:from>
    <xdr:to>
      <xdr:col>17</xdr:col>
      <xdr:colOff>0</xdr:colOff>
      <xdr:row>1</xdr:row>
      <xdr:rowOff>123825</xdr:rowOff>
    </xdr:to>
    <xdr:sp macro="" textlink="">
      <xdr:nvSpPr>
        <xdr:cNvPr id="2" name="Rounded Rectangle 1"/>
        <xdr:cNvSpPr/>
      </xdr:nvSpPr>
      <xdr:spPr>
        <a:xfrm>
          <a:off x="7077075" y="95250"/>
          <a:ext cx="1247775" cy="26670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100"/>
            <a:t>TAX REGIME NEW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INCOMETAX-CALCULATOR-2021-22-WITH-FORM-16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Basic Profile"/>
      <sheetName val="GA-55"/>
      <sheetName val="Other Deduction"/>
      <sheetName val="Tax Old Regime"/>
      <sheetName val="Tax New Regime"/>
      <sheetName val="Form 16"/>
      <sheetName val="HRA Receipt"/>
    </sheetNames>
    <sheetDataSet>
      <sheetData sheetId="0">
        <row r="6">
          <cell r="B6" t="str">
            <v>PARMANAND MEGHWAL</v>
          </cell>
          <cell r="D6" t="str">
            <v>HANUMAN SAHAY REGAR</v>
          </cell>
        </row>
        <row r="8">
          <cell r="D8" t="str">
            <v>PRINCIPAL</v>
          </cell>
        </row>
      </sheetData>
      <sheetData sheetId="1" refreshError="1"/>
      <sheetData sheetId="2">
        <row r="9">
          <cell r="B9">
            <v>0</v>
          </cell>
        </row>
      </sheetData>
      <sheetData sheetId="3">
        <row r="33">
          <cell r="Q33">
            <v>0</v>
          </cell>
        </row>
        <row r="36">
          <cell r="Q36">
            <v>0</v>
          </cell>
        </row>
        <row r="37">
          <cell r="Q37">
            <v>0</v>
          </cell>
        </row>
        <row r="38">
          <cell r="Q38">
            <v>0</v>
          </cell>
        </row>
        <row r="39">
          <cell r="Q39">
            <v>0</v>
          </cell>
        </row>
        <row r="40">
          <cell r="Q40">
            <v>0</v>
          </cell>
        </row>
        <row r="41">
          <cell r="Q41">
            <v>0</v>
          </cell>
        </row>
        <row r="42">
          <cell r="Q42">
            <v>0</v>
          </cell>
        </row>
        <row r="43">
          <cell r="Q43">
            <v>0</v>
          </cell>
        </row>
        <row r="55">
          <cell r="Q55">
            <v>0</v>
          </cell>
        </row>
      </sheetData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ajteachers.net/" TargetMode="External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Relationship Id="rId4" Type="http://schemas.openxmlformats.org/officeDocument/2006/relationships/printerSettings" Target="../printerSettings/printerSettings6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Relationship Id="rId4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0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>
    <tabColor rgb="FF0000FF"/>
  </sheetPr>
  <dimension ref="A1:AE955"/>
  <sheetViews>
    <sheetView showGridLines="0" tabSelected="1" zoomScale="85" zoomScaleNormal="85" workbookViewId="0">
      <selection activeCell="D11" sqref="D11"/>
    </sheetView>
  </sheetViews>
  <sheetFormatPr defaultColWidth="0" defaultRowHeight="12.75" zeroHeight="1"/>
  <cols>
    <col min="1" max="1" width="0.42578125" style="102" customWidth="1" collapsed="1"/>
    <col min="2" max="2" width="14.5703125" style="102" hidden="1" customWidth="1" collapsed="1"/>
    <col min="3" max="3" width="14.5703125" style="135" customWidth="1" collapsed="1"/>
    <col min="4" max="4" width="9.140625" style="135" customWidth="1" collapsed="1"/>
    <col min="5" max="7" width="5" style="135" customWidth="1" collapsed="1"/>
    <col min="8" max="8" width="9.85546875" style="135" customWidth="1" collapsed="1"/>
    <col min="9" max="9" width="6.85546875" style="135" customWidth="1" collapsed="1"/>
    <col min="10" max="10" width="5" style="135" customWidth="1" collapsed="1"/>
    <col min="11" max="13" width="6" style="135" customWidth="1" collapsed="1"/>
    <col min="14" max="14" width="8.42578125" style="135" customWidth="1" collapsed="1"/>
    <col min="15" max="15" width="8.7109375" style="135" customWidth="1" collapsed="1"/>
    <col min="16" max="16" width="5.85546875" style="135" customWidth="1" collapsed="1"/>
    <col min="17" max="17" width="5.7109375" style="135" customWidth="1" collapsed="1"/>
    <col min="18" max="18" width="8.85546875" style="135" customWidth="1" collapsed="1"/>
    <col min="19" max="19" width="5.5703125" style="135" customWidth="1" collapsed="1"/>
    <col min="20" max="20" width="8.28515625" style="135" customWidth="1" collapsed="1"/>
    <col min="21" max="21" width="6.42578125" style="135" bestFit="1" customWidth="1" collapsed="1"/>
    <col min="22" max="23" width="6" style="135" customWidth="1" collapsed="1"/>
    <col min="24" max="24" width="7.7109375" style="135" customWidth="1" collapsed="1"/>
    <col min="25" max="25" width="6" style="135" customWidth="1" collapsed="1"/>
    <col min="26" max="26" width="6" style="135" customWidth="1"/>
    <col min="27" max="27" width="10.5703125" style="135" customWidth="1" collapsed="1"/>
    <col min="28" max="28" width="12.42578125" style="135" customWidth="1" collapsed="1"/>
    <col min="29" max="29" width="15.42578125" style="135" customWidth="1" collapsed="1"/>
    <col min="30" max="31" width="9.140625" style="259" hidden="1" customWidth="1"/>
    <col min="32" max="16384" width="9.140625" style="102" hidden="1" collapsed="1"/>
  </cols>
  <sheetData>
    <row r="1" spans="2:31" ht="31.5" customHeight="1">
      <c r="C1" s="286" t="s">
        <v>332</v>
      </c>
      <c r="D1" s="286"/>
      <c r="E1" s="286"/>
      <c r="F1" s="286"/>
      <c r="G1" s="286"/>
      <c r="H1" s="286"/>
      <c r="I1" s="286"/>
      <c r="J1" s="286"/>
      <c r="K1" s="286"/>
      <c r="L1" s="286"/>
      <c r="M1" s="286"/>
      <c r="N1" s="286"/>
      <c r="O1" s="286"/>
      <c r="P1" s="286"/>
      <c r="Q1" s="286"/>
      <c r="R1" s="286"/>
      <c r="S1" s="286"/>
      <c r="T1" s="286"/>
      <c r="U1" s="286"/>
      <c r="V1" s="286"/>
      <c r="W1" s="286"/>
      <c r="X1" s="286"/>
      <c r="Y1" s="286"/>
      <c r="Z1" s="286"/>
      <c r="AA1" s="286"/>
      <c r="AB1" s="286"/>
      <c r="AC1" s="286"/>
      <c r="AD1" s="250" t="s">
        <v>171</v>
      </c>
      <c r="AE1" s="250" t="s">
        <v>171</v>
      </c>
    </row>
    <row r="2" spans="2:31" ht="28.5" customHeight="1">
      <c r="C2" s="247" t="s">
        <v>333</v>
      </c>
      <c r="D2" s="292" t="s">
        <v>132</v>
      </c>
      <c r="E2" s="293"/>
      <c r="F2" s="287" t="s">
        <v>69</v>
      </c>
      <c r="G2" s="288"/>
      <c r="H2" s="288"/>
      <c r="I2" s="292" t="s">
        <v>171</v>
      </c>
      <c r="J2" s="293"/>
      <c r="K2" s="287" t="s">
        <v>334</v>
      </c>
      <c r="L2" s="288"/>
      <c r="M2" s="288"/>
      <c r="N2" s="288"/>
      <c r="O2" s="248">
        <v>4</v>
      </c>
      <c r="P2" s="287" t="s">
        <v>136</v>
      </c>
      <c r="Q2" s="289"/>
      <c r="R2" s="249">
        <v>0.09</v>
      </c>
      <c r="S2" s="287" t="s">
        <v>336</v>
      </c>
      <c r="T2" s="288"/>
      <c r="U2" s="289"/>
      <c r="V2" s="290" t="s">
        <v>171</v>
      </c>
      <c r="W2" s="291"/>
      <c r="X2" s="287" t="s">
        <v>335</v>
      </c>
      <c r="Y2" s="288"/>
      <c r="Z2" s="288"/>
      <c r="AA2" s="289"/>
      <c r="AB2" s="248" t="s">
        <v>132</v>
      </c>
      <c r="AC2" s="247"/>
      <c r="AD2" s="250" t="s">
        <v>132</v>
      </c>
      <c r="AE2" s="250" t="s">
        <v>132</v>
      </c>
    </row>
    <row r="3" spans="2:31" ht="5.25" customHeight="1" thickBot="1">
      <c r="C3" s="296"/>
      <c r="D3" s="297"/>
      <c r="E3" s="297"/>
      <c r="F3" s="297"/>
      <c r="G3" s="297"/>
      <c r="H3" s="297"/>
      <c r="I3" s="297"/>
      <c r="J3" s="297"/>
      <c r="K3" s="297"/>
      <c r="L3" s="297"/>
      <c r="M3" s="297"/>
      <c r="N3" s="297"/>
      <c r="O3" s="297"/>
      <c r="P3" s="297"/>
      <c r="Q3" s="297"/>
      <c r="R3" s="297"/>
      <c r="S3" s="297"/>
      <c r="T3" s="297"/>
      <c r="U3" s="297"/>
      <c r="V3" s="297"/>
      <c r="W3" s="297"/>
      <c r="X3" s="297"/>
      <c r="Y3" s="297"/>
      <c r="Z3" s="297"/>
      <c r="AA3" s="297"/>
      <c r="AB3" s="297"/>
      <c r="AC3" s="298"/>
      <c r="AD3" s="251">
        <v>0.09</v>
      </c>
      <c r="AE3" s="252"/>
    </row>
    <row r="4" spans="2:31" ht="36" customHeight="1">
      <c r="B4" s="103"/>
      <c r="C4" s="294" t="s">
        <v>366</v>
      </c>
      <c r="D4" s="294"/>
      <c r="E4" s="294"/>
      <c r="F4" s="294"/>
      <c r="G4" s="294"/>
      <c r="H4" s="294"/>
      <c r="I4" s="294"/>
      <c r="J4" s="294"/>
      <c r="K4" s="294"/>
      <c r="L4" s="294"/>
      <c r="M4" s="294"/>
      <c r="N4" s="294"/>
      <c r="O4" s="294"/>
      <c r="P4" s="294"/>
      <c r="Q4" s="294"/>
      <c r="R4" s="294"/>
      <c r="S4" s="294"/>
      <c r="T4" s="294"/>
      <c r="U4" s="294"/>
      <c r="V4" s="294"/>
      <c r="W4" s="294"/>
      <c r="X4" s="294"/>
      <c r="Y4" s="294"/>
      <c r="Z4" s="294"/>
      <c r="AA4" s="294"/>
      <c r="AB4" s="294"/>
      <c r="AC4" s="294"/>
      <c r="AD4" s="263">
        <v>0.18</v>
      </c>
      <c r="AE4" s="252"/>
    </row>
    <row r="5" spans="2:31" ht="32.1" customHeight="1">
      <c r="B5" s="104"/>
      <c r="C5" s="295" t="s">
        <v>175</v>
      </c>
      <c r="D5" s="295"/>
      <c r="E5" s="295"/>
      <c r="F5" s="295"/>
      <c r="G5" s="295"/>
      <c r="H5" s="295"/>
      <c r="I5" s="295"/>
      <c r="J5" s="295"/>
      <c r="K5" s="295"/>
      <c r="L5" s="295"/>
      <c r="M5" s="295"/>
      <c r="N5" s="295"/>
      <c r="O5" s="295"/>
      <c r="P5" s="295"/>
      <c r="Q5" s="295"/>
      <c r="R5" s="295"/>
      <c r="S5" s="295"/>
      <c r="T5" s="295"/>
      <c r="U5" s="295"/>
      <c r="V5" s="295"/>
      <c r="W5" s="295"/>
      <c r="X5" s="295"/>
      <c r="Y5" s="295"/>
      <c r="Z5" s="295"/>
      <c r="AA5" s="295"/>
      <c r="AB5" s="295"/>
      <c r="AC5" s="295"/>
      <c r="AD5" s="264"/>
      <c r="AE5" s="252"/>
    </row>
    <row r="6" spans="2:31" s="105" customFormat="1" ht="20.45" customHeight="1">
      <c r="B6" s="106"/>
      <c r="C6" s="266" t="s">
        <v>150</v>
      </c>
      <c r="D6" s="280" t="s">
        <v>367</v>
      </c>
      <c r="E6" s="281"/>
      <c r="F6" s="281"/>
      <c r="G6" s="281"/>
      <c r="H6" s="281"/>
      <c r="I6" s="279"/>
      <c r="J6" s="279"/>
      <c r="K6" s="274" t="s">
        <v>368</v>
      </c>
      <c r="L6" s="274"/>
      <c r="M6" s="274"/>
      <c r="N6" s="274"/>
      <c r="O6" s="261" t="s">
        <v>27</v>
      </c>
      <c r="P6" s="274" t="s">
        <v>369</v>
      </c>
      <c r="Q6" s="274"/>
      <c r="R6" s="274"/>
      <c r="S6" s="74"/>
      <c r="T6" s="262" t="s">
        <v>131</v>
      </c>
      <c r="U6" s="274"/>
      <c r="V6" s="274"/>
      <c r="W6" s="274"/>
      <c r="X6" s="75"/>
      <c r="Y6" s="278" t="s">
        <v>151</v>
      </c>
      <c r="Z6" s="278"/>
      <c r="AA6" s="278"/>
      <c r="AB6" s="277" t="s">
        <v>370</v>
      </c>
      <c r="AC6" s="277"/>
      <c r="AD6" s="265" t="s">
        <v>171</v>
      </c>
      <c r="AE6" s="250" t="s">
        <v>171</v>
      </c>
    </row>
    <row r="7" spans="2:31" s="105" customFormat="1" ht="22.5" customHeight="1">
      <c r="B7" s="106"/>
      <c r="C7" s="261"/>
      <c r="D7" s="281"/>
      <c r="E7" s="281"/>
      <c r="F7" s="281"/>
      <c r="G7" s="281"/>
      <c r="H7" s="281"/>
      <c r="I7" s="282"/>
      <c r="J7" s="282"/>
      <c r="K7" s="76"/>
      <c r="L7" s="76"/>
      <c r="M7" s="276" t="s">
        <v>170</v>
      </c>
      <c r="N7" s="276"/>
      <c r="O7" s="276"/>
      <c r="P7" s="276"/>
      <c r="Q7" s="276"/>
      <c r="R7" s="276"/>
      <c r="S7" s="276"/>
      <c r="T7" s="276"/>
      <c r="U7" s="76"/>
      <c r="V7" s="76"/>
      <c r="W7" s="74"/>
      <c r="X7" s="74"/>
      <c r="Y7" s="275" t="s">
        <v>152</v>
      </c>
      <c r="Z7" s="275"/>
      <c r="AA7" s="275"/>
      <c r="AB7" s="274">
        <v>7976239088</v>
      </c>
      <c r="AC7" s="274"/>
      <c r="AD7" s="265" t="s">
        <v>132</v>
      </c>
      <c r="AE7" s="250" t="s">
        <v>132</v>
      </c>
    </row>
    <row r="8" spans="2:31" s="105" customFormat="1" ht="22.5" customHeight="1">
      <c r="B8" s="106"/>
      <c r="C8" s="283" t="s">
        <v>14</v>
      </c>
      <c r="D8" s="284" t="s">
        <v>331</v>
      </c>
      <c r="E8" s="284"/>
      <c r="F8" s="284"/>
      <c r="G8" s="284"/>
      <c r="H8" s="284"/>
      <c r="I8" s="284"/>
      <c r="J8" s="284"/>
      <c r="K8" s="284"/>
      <c r="L8" s="284"/>
      <c r="M8" s="284"/>
      <c r="N8" s="284"/>
      <c r="O8" s="285" t="s">
        <v>330</v>
      </c>
      <c r="P8" s="285"/>
      <c r="Q8" s="285"/>
      <c r="R8" s="285"/>
      <c r="S8" s="285"/>
      <c r="T8" s="285"/>
      <c r="U8" s="285"/>
      <c r="V8" s="285"/>
      <c r="W8" s="285"/>
      <c r="X8" s="285"/>
      <c r="Y8" s="285"/>
      <c r="Z8" s="285"/>
      <c r="AA8" s="285"/>
      <c r="AB8" s="77"/>
      <c r="AC8" s="283" t="s">
        <v>155</v>
      </c>
      <c r="AD8" s="253"/>
      <c r="AE8" s="253"/>
    </row>
    <row r="9" spans="2:31" s="107" customFormat="1" ht="108.75" customHeight="1">
      <c r="B9" s="108"/>
      <c r="C9" s="283"/>
      <c r="D9" s="114" t="s">
        <v>2</v>
      </c>
      <c r="E9" s="115" t="s">
        <v>3</v>
      </c>
      <c r="F9" s="115" t="s">
        <v>89</v>
      </c>
      <c r="G9" s="115" t="s">
        <v>23</v>
      </c>
      <c r="H9" s="114" t="s">
        <v>24</v>
      </c>
      <c r="I9" s="114" t="s">
        <v>134</v>
      </c>
      <c r="J9" s="115" t="s">
        <v>365</v>
      </c>
      <c r="K9" s="115" t="s">
        <v>129</v>
      </c>
      <c r="L9" s="115" t="s">
        <v>363</v>
      </c>
      <c r="M9" s="115" t="s">
        <v>364</v>
      </c>
      <c r="N9" s="116" t="s">
        <v>94</v>
      </c>
      <c r="O9" s="114" t="str">
        <f>IF(D2="No","GPF","GPF 2004")</f>
        <v>GPF</v>
      </c>
      <c r="P9" s="117" t="str">
        <f>IF(D2="No","GPF LOAN","")</f>
        <v>GPF LOAN</v>
      </c>
      <c r="Q9" s="114" t="s">
        <v>15</v>
      </c>
      <c r="R9" s="114" t="s">
        <v>1</v>
      </c>
      <c r="S9" s="114" t="s">
        <v>173</v>
      </c>
      <c r="T9" s="114" t="s">
        <v>6</v>
      </c>
      <c r="U9" s="114" t="s">
        <v>128</v>
      </c>
      <c r="V9" s="117" t="s">
        <v>92</v>
      </c>
      <c r="W9" s="117" t="s">
        <v>91</v>
      </c>
      <c r="X9" s="117" t="s">
        <v>88</v>
      </c>
      <c r="Y9" s="115" t="s">
        <v>172</v>
      </c>
      <c r="Z9" s="115" t="s">
        <v>328</v>
      </c>
      <c r="AA9" s="114" t="s">
        <v>93</v>
      </c>
      <c r="AB9" s="116" t="s">
        <v>130</v>
      </c>
      <c r="AC9" s="283"/>
      <c r="AD9" s="254"/>
      <c r="AE9" s="254"/>
    </row>
    <row r="10" spans="2:31" s="109" customFormat="1" ht="18.95" customHeight="1">
      <c r="B10" s="110">
        <v>3</v>
      </c>
      <c r="C10" s="118">
        <v>44621</v>
      </c>
      <c r="D10" s="260">
        <v>44000</v>
      </c>
      <c r="E10" s="119">
        <v>0</v>
      </c>
      <c r="F10" s="119">
        <v>0</v>
      </c>
      <c r="G10" s="119">
        <v>0</v>
      </c>
      <c r="H10" s="119">
        <f>ROUND(31%*D10,0)</f>
        <v>13640</v>
      </c>
      <c r="I10" s="119">
        <f>IF($R$2=18%,ROUND(0.18*D10,0),ROUND(0.09*D10,0))</f>
        <v>3960</v>
      </c>
      <c r="J10" s="119">
        <v>2000</v>
      </c>
      <c r="K10" s="119">
        <v>-1791</v>
      </c>
      <c r="L10" s="119">
        <f>ROUND((D10+H10)/12,0)</f>
        <v>4803</v>
      </c>
      <c r="M10" s="119">
        <v>750</v>
      </c>
      <c r="N10" s="120">
        <f>SUM(D10:M10)</f>
        <v>67362</v>
      </c>
      <c r="O10" s="119">
        <v>6000</v>
      </c>
      <c r="P10" s="119">
        <v>0</v>
      </c>
      <c r="Q10" s="119">
        <v>2200</v>
      </c>
      <c r="R10" s="119">
        <v>0</v>
      </c>
      <c r="S10" s="119">
        <f>IF(D10&lt;18001,265,IF(D10&lt;33501,440,IF(D10&lt;54001,658,875)))</f>
        <v>658</v>
      </c>
      <c r="T10" s="119">
        <v>2270</v>
      </c>
      <c r="U10" s="119">
        <v>0</v>
      </c>
      <c r="V10" s="119"/>
      <c r="W10" s="119"/>
      <c r="X10" s="119">
        <v>1500</v>
      </c>
      <c r="Y10" s="121"/>
      <c r="Z10" s="122"/>
      <c r="AA10" s="123">
        <f>SUM(O10:Y10)</f>
        <v>12628</v>
      </c>
      <c r="AB10" s="124">
        <f t="shared" ref="AB10:AB30" si="0">N10-AA10</f>
        <v>54734</v>
      </c>
      <c r="AC10" s="125"/>
      <c r="AD10" s="255"/>
      <c r="AE10" s="256">
        <v>4</v>
      </c>
    </row>
    <row r="11" spans="2:31" s="109" customFormat="1" ht="18.95" customHeight="1">
      <c r="B11" s="110">
        <v>4</v>
      </c>
      <c r="C11" s="118">
        <v>44652</v>
      </c>
      <c r="D11" s="119">
        <f t="shared" ref="D11:D13" si="1">D10</f>
        <v>44000</v>
      </c>
      <c r="E11" s="119">
        <f>IF(E$10=0,0,ROUND(D11/2,0))</f>
        <v>0</v>
      </c>
      <c r="F11" s="119">
        <f t="shared" ref="F11:G16" si="2">IF(F$10=0,0,F10)</f>
        <v>0</v>
      </c>
      <c r="G11" s="119">
        <f t="shared" si="2"/>
        <v>0</v>
      </c>
      <c r="H11" s="119">
        <f>ROUND(34%*D11,0)</f>
        <v>14960</v>
      </c>
      <c r="I11" s="119">
        <f t="shared" ref="I11:I21" si="3">IF($R$2=18%,ROUND(0.18*D11,0),ROUND(0.09*D11,0))</f>
        <v>3960</v>
      </c>
      <c r="J11" s="119">
        <v>2200</v>
      </c>
      <c r="K11" s="119"/>
      <c r="L11" s="119">
        <f t="shared" ref="L11:L21" si="4">ROUND((D11+H11)/12,0)</f>
        <v>4913</v>
      </c>
      <c r="M11" s="119">
        <f t="shared" ref="M11:M21" si="5">IF(M$10=0,0,M10)</f>
        <v>750</v>
      </c>
      <c r="N11" s="120">
        <f t="shared" ref="N11:N30" si="6">SUM(D11:M11)</f>
        <v>70783</v>
      </c>
      <c r="O11" s="119">
        <v>6000</v>
      </c>
      <c r="P11" s="119">
        <f>P10</f>
        <v>0</v>
      </c>
      <c r="Q11" s="119">
        <f>Q10</f>
        <v>2200</v>
      </c>
      <c r="R11" s="119">
        <f>R10</f>
        <v>0</v>
      </c>
      <c r="S11" s="119">
        <f t="shared" ref="S11:S21" si="7">IF(D11&lt;18001,265,IF(D11&lt;33501,440,IF(D11&lt;54001,658,875)))</f>
        <v>658</v>
      </c>
      <c r="T11" s="119">
        <f>T10</f>
        <v>2270</v>
      </c>
      <c r="U11" s="126"/>
      <c r="V11" s="119">
        <f t="shared" ref="V11:Y21" si="8">V10</f>
        <v>0</v>
      </c>
      <c r="W11" s="119">
        <f t="shared" si="8"/>
        <v>0</v>
      </c>
      <c r="X11" s="119">
        <f>X10</f>
        <v>1500</v>
      </c>
      <c r="Y11" s="119">
        <f t="shared" si="8"/>
        <v>0</v>
      </c>
      <c r="Z11" s="122"/>
      <c r="AA11" s="123">
        <f t="shared" ref="AA11:AA30" si="9">SUM(O11:Y11)</f>
        <v>12628</v>
      </c>
      <c r="AB11" s="124">
        <f t="shared" si="0"/>
        <v>58155</v>
      </c>
      <c r="AC11" s="125"/>
      <c r="AD11" s="255"/>
      <c r="AE11" s="256">
        <v>5</v>
      </c>
    </row>
    <row r="12" spans="2:31" s="109" customFormat="1" ht="18.95" customHeight="1">
      <c r="B12" s="110">
        <v>5</v>
      </c>
      <c r="C12" s="118">
        <v>44682</v>
      </c>
      <c r="D12" s="119">
        <f t="shared" si="1"/>
        <v>44000</v>
      </c>
      <c r="E12" s="119">
        <f t="shared" ref="E12:E21" si="10">IF($E$10=0,0,ROUND(D12/2,0))</f>
        <v>0</v>
      </c>
      <c r="F12" s="119">
        <f t="shared" si="2"/>
        <v>0</v>
      </c>
      <c r="G12" s="119">
        <f t="shared" si="2"/>
        <v>0</v>
      </c>
      <c r="H12" s="119">
        <f t="shared" ref="H12:H16" si="11">ROUND(34%*D12,0)</f>
        <v>14960</v>
      </c>
      <c r="I12" s="119">
        <f t="shared" si="3"/>
        <v>3960</v>
      </c>
      <c r="J12" s="119">
        <f t="shared" ref="J12:J21" si="12">IF(J$10=0,0,J11)</f>
        <v>2200</v>
      </c>
      <c r="K12" s="119"/>
      <c r="L12" s="119">
        <f t="shared" si="4"/>
        <v>4913</v>
      </c>
      <c r="M12" s="119">
        <f t="shared" si="5"/>
        <v>750</v>
      </c>
      <c r="N12" s="120">
        <f t="shared" si="6"/>
        <v>70783</v>
      </c>
      <c r="O12" s="119">
        <v>6000</v>
      </c>
      <c r="P12" s="119">
        <f t="shared" ref="P12:P21" si="13">P11</f>
        <v>0</v>
      </c>
      <c r="Q12" s="119">
        <f t="shared" ref="Q12:Q21" si="14">Q11</f>
        <v>2200</v>
      </c>
      <c r="R12" s="119">
        <f t="shared" ref="R12:R21" si="15">R11</f>
        <v>0</v>
      </c>
      <c r="S12" s="119">
        <f t="shared" si="7"/>
        <v>658</v>
      </c>
      <c r="T12" s="119">
        <f t="shared" ref="T12:T21" si="16">T11</f>
        <v>2270</v>
      </c>
      <c r="U12" s="119">
        <v>0</v>
      </c>
      <c r="V12" s="119">
        <f t="shared" si="8"/>
        <v>0</v>
      </c>
      <c r="W12" s="119">
        <f t="shared" si="8"/>
        <v>0</v>
      </c>
      <c r="X12" s="119">
        <f t="shared" si="8"/>
        <v>1500</v>
      </c>
      <c r="Y12" s="119">
        <f t="shared" ref="Y12" si="17">Y11</f>
        <v>0</v>
      </c>
      <c r="Z12" s="122"/>
      <c r="AA12" s="123">
        <f t="shared" si="9"/>
        <v>12628</v>
      </c>
      <c r="AB12" s="124">
        <f t="shared" si="0"/>
        <v>58155</v>
      </c>
      <c r="AC12" s="125"/>
      <c r="AD12" s="255"/>
      <c r="AE12" s="256">
        <v>6</v>
      </c>
    </row>
    <row r="13" spans="2:31" s="109" customFormat="1" ht="18.95" customHeight="1">
      <c r="B13" s="110">
        <v>6</v>
      </c>
      <c r="C13" s="118">
        <v>44713</v>
      </c>
      <c r="D13" s="119">
        <f t="shared" si="1"/>
        <v>44000</v>
      </c>
      <c r="E13" s="119">
        <f t="shared" si="10"/>
        <v>0</v>
      </c>
      <c r="F13" s="119">
        <f t="shared" si="2"/>
        <v>0</v>
      </c>
      <c r="G13" s="119">
        <f t="shared" si="2"/>
        <v>0</v>
      </c>
      <c r="H13" s="119">
        <f t="shared" si="11"/>
        <v>14960</v>
      </c>
      <c r="I13" s="119">
        <f t="shared" si="3"/>
        <v>3960</v>
      </c>
      <c r="J13" s="119">
        <f t="shared" si="12"/>
        <v>2200</v>
      </c>
      <c r="K13" s="119"/>
      <c r="L13" s="119">
        <f t="shared" si="4"/>
        <v>4913</v>
      </c>
      <c r="M13" s="119">
        <f t="shared" si="5"/>
        <v>750</v>
      </c>
      <c r="N13" s="120">
        <f t="shared" si="6"/>
        <v>70783</v>
      </c>
      <c r="O13" s="119">
        <v>6000</v>
      </c>
      <c r="P13" s="119">
        <f t="shared" si="13"/>
        <v>0</v>
      </c>
      <c r="Q13" s="119">
        <f t="shared" si="14"/>
        <v>2200</v>
      </c>
      <c r="R13" s="119">
        <f t="shared" si="15"/>
        <v>0</v>
      </c>
      <c r="S13" s="119">
        <f t="shared" si="7"/>
        <v>658</v>
      </c>
      <c r="T13" s="119">
        <f t="shared" si="16"/>
        <v>2270</v>
      </c>
      <c r="U13" s="119">
        <v>0</v>
      </c>
      <c r="V13" s="119">
        <f t="shared" si="8"/>
        <v>0</v>
      </c>
      <c r="W13" s="119">
        <f t="shared" si="8"/>
        <v>0</v>
      </c>
      <c r="X13" s="119">
        <f t="shared" si="8"/>
        <v>1500</v>
      </c>
      <c r="Y13" s="119">
        <f t="shared" ref="Y13" si="18">Y12</f>
        <v>0</v>
      </c>
      <c r="Z13" s="122"/>
      <c r="AA13" s="123">
        <f t="shared" si="9"/>
        <v>12628</v>
      </c>
      <c r="AB13" s="124">
        <f t="shared" si="0"/>
        <v>58155</v>
      </c>
      <c r="AC13" s="125"/>
      <c r="AD13" s="255"/>
      <c r="AE13" s="256">
        <v>7</v>
      </c>
    </row>
    <row r="14" spans="2:31" s="109" customFormat="1" ht="18.95" customHeight="1">
      <c r="B14" s="110">
        <v>7</v>
      </c>
      <c r="C14" s="118">
        <v>44743</v>
      </c>
      <c r="D14" s="119">
        <f>MROUND(ROUND(1.03*D13,0),100)</f>
        <v>45300</v>
      </c>
      <c r="E14" s="119">
        <f t="shared" si="10"/>
        <v>0</v>
      </c>
      <c r="F14" s="119">
        <f>IF(F$10=0,0,F13)</f>
        <v>0</v>
      </c>
      <c r="G14" s="119">
        <f>IF(G$10=0,0,G13)</f>
        <v>0</v>
      </c>
      <c r="H14" s="119">
        <f t="shared" si="11"/>
        <v>15402</v>
      </c>
      <c r="I14" s="119">
        <f t="shared" si="3"/>
        <v>4077</v>
      </c>
      <c r="J14" s="119">
        <f>IF(J$10=0,0,J13)</f>
        <v>2200</v>
      </c>
      <c r="K14" s="119"/>
      <c r="L14" s="119">
        <f t="shared" si="4"/>
        <v>5059</v>
      </c>
      <c r="M14" s="119">
        <f>IF(M$10=0,0,M13)</f>
        <v>750</v>
      </c>
      <c r="N14" s="120">
        <f t="shared" si="6"/>
        <v>72788</v>
      </c>
      <c r="O14" s="119">
        <v>6000</v>
      </c>
      <c r="P14" s="119">
        <f>P13</f>
        <v>0</v>
      </c>
      <c r="Q14" s="119">
        <f>Q13</f>
        <v>2200</v>
      </c>
      <c r="R14" s="119">
        <f>R13</f>
        <v>0</v>
      </c>
      <c r="S14" s="119">
        <f t="shared" si="7"/>
        <v>658</v>
      </c>
      <c r="T14" s="119">
        <f>T13</f>
        <v>2270</v>
      </c>
      <c r="U14" s="119">
        <v>0</v>
      </c>
      <c r="V14" s="119">
        <f>V13</f>
        <v>0</v>
      </c>
      <c r="W14" s="119">
        <f>W13</f>
        <v>0</v>
      </c>
      <c r="X14" s="119">
        <f t="shared" ref="X14:Y19" si="19">X13</f>
        <v>1500</v>
      </c>
      <c r="Y14" s="119">
        <f t="shared" si="19"/>
        <v>0</v>
      </c>
      <c r="Z14" s="122"/>
      <c r="AA14" s="123">
        <f t="shared" si="9"/>
        <v>12628</v>
      </c>
      <c r="AB14" s="124">
        <f t="shared" si="0"/>
        <v>60160</v>
      </c>
      <c r="AC14" s="125"/>
      <c r="AD14" s="255"/>
      <c r="AE14" s="256">
        <v>8</v>
      </c>
    </row>
    <row r="15" spans="2:31" s="109" customFormat="1" ht="18.95" customHeight="1">
      <c r="B15" s="110">
        <v>8</v>
      </c>
      <c r="C15" s="118">
        <v>44774</v>
      </c>
      <c r="D15" s="119">
        <f t="shared" ref="D15:D21" si="20">D14</f>
        <v>45300</v>
      </c>
      <c r="E15" s="119">
        <f t="shared" si="10"/>
        <v>0</v>
      </c>
      <c r="F15" s="119">
        <f t="shared" si="2"/>
        <v>0</v>
      </c>
      <c r="G15" s="119">
        <f t="shared" si="2"/>
        <v>0</v>
      </c>
      <c r="H15" s="119">
        <f t="shared" si="11"/>
        <v>15402</v>
      </c>
      <c r="I15" s="119">
        <f t="shared" si="3"/>
        <v>4077</v>
      </c>
      <c r="J15" s="119">
        <f t="shared" si="12"/>
        <v>2200</v>
      </c>
      <c r="K15" s="119"/>
      <c r="L15" s="119">
        <f t="shared" si="4"/>
        <v>5059</v>
      </c>
      <c r="M15" s="119">
        <f t="shared" si="5"/>
        <v>750</v>
      </c>
      <c r="N15" s="120">
        <f t="shared" si="6"/>
        <v>72788</v>
      </c>
      <c r="O15" s="119">
        <v>6000</v>
      </c>
      <c r="P15" s="119">
        <f t="shared" si="13"/>
        <v>0</v>
      </c>
      <c r="Q15" s="119">
        <f t="shared" si="14"/>
        <v>2200</v>
      </c>
      <c r="R15" s="119">
        <f t="shared" si="15"/>
        <v>0</v>
      </c>
      <c r="S15" s="119">
        <f t="shared" si="7"/>
        <v>658</v>
      </c>
      <c r="T15" s="119">
        <f t="shared" si="16"/>
        <v>2270</v>
      </c>
      <c r="U15" s="119">
        <v>0</v>
      </c>
      <c r="V15" s="119">
        <f t="shared" si="8"/>
        <v>0</v>
      </c>
      <c r="W15" s="119">
        <f t="shared" si="8"/>
        <v>0</v>
      </c>
      <c r="X15" s="119">
        <f t="shared" si="19"/>
        <v>1500</v>
      </c>
      <c r="Y15" s="119">
        <f t="shared" si="19"/>
        <v>0</v>
      </c>
      <c r="Z15" s="122"/>
      <c r="AA15" s="123">
        <f t="shared" si="9"/>
        <v>12628</v>
      </c>
      <c r="AB15" s="124">
        <f t="shared" si="0"/>
        <v>60160</v>
      </c>
      <c r="AC15" s="125"/>
      <c r="AD15" s="255"/>
      <c r="AE15" s="256">
        <v>9</v>
      </c>
    </row>
    <row r="16" spans="2:31" s="109" customFormat="1" ht="18.95" customHeight="1">
      <c r="B16" s="110">
        <v>9</v>
      </c>
      <c r="C16" s="118">
        <v>44805</v>
      </c>
      <c r="D16" s="119">
        <f t="shared" si="20"/>
        <v>45300</v>
      </c>
      <c r="E16" s="119">
        <f t="shared" si="10"/>
        <v>0</v>
      </c>
      <c r="F16" s="119">
        <f t="shared" si="2"/>
        <v>0</v>
      </c>
      <c r="G16" s="119">
        <f t="shared" si="2"/>
        <v>0</v>
      </c>
      <c r="H16" s="119">
        <f t="shared" si="11"/>
        <v>15402</v>
      </c>
      <c r="I16" s="119">
        <f t="shared" si="3"/>
        <v>4077</v>
      </c>
      <c r="J16" s="119">
        <f t="shared" si="12"/>
        <v>2200</v>
      </c>
      <c r="K16" s="119"/>
      <c r="L16" s="119">
        <f t="shared" si="4"/>
        <v>5059</v>
      </c>
      <c r="M16" s="119">
        <f t="shared" si="5"/>
        <v>750</v>
      </c>
      <c r="N16" s="120">
        <f t="shared" si="6"/>
        <v>72788</v>
      </c>
      <c r="O16" s="119">
        <v>6000</v>
      </c>
      <c r="P16" s="119">
        <f t="shared" si="13"/>
        <v>0</v>
      </c>
      <c r="Q16" s="119">
        <f t="shared" si="14"/>
        <v>2200</v>
      </c>
      <c r="R16" s="119">
        <f t="shared" si="15"/>
        <v>0</v>
      </c>
      <c r="S16" s="119">
        <f t="shared" si="7"/>
        <v>658</v>
      </c>
      <c r="T16" s="119">
        <f t="shared" si="16"/>
        <v>2270</v>
      </c>
      <c r="U16" s="119">
        <v>0</v>
      </c>
      <c r="V16" s="119">
        <f t="shared" si="8"/>
        <v>0</v>
      </c>
      <c r="W16" s="119">
        <f t="shared" si="8"/>
        <v>0</v>
      </c>
      <c r="X16" s="119">
        <f t="shared" si="19"/>
        <v>1500</v>
      </c>
      <c r="Y16" s="119">
        <f t="shared" si="19"/>
        <v>0</v>
      </c>
      <c r="Z16" s="122"/>
      <c r="AA16" s="123">
        <f t="shared" si="9"/>
        <v>12628</v>
      </c>
      <c r="AB16" s="124">
        <f t="shared" si="0"/>
        <v>60160</v>
      </c>
      <c r="AC16" s="125"/>
      <c r="AD16" s="255"/>
      <c r="AE16" s="256">
        <v>10</v>
      </c>
    </row>
    <row r="17" spans="2:31" s="109" customFormat="1" ht="18.95" customHeight="1">
      <c r="B17" s="110">
        <v>10</v>
      </c>
      <c r="C17" s="118">
        <v>44835</v>
      </c>
      <c r="D17" s="119">
        <f t="shared" si="20"/>
        <v>45300</v>
      </c>
      <c r="E17" s="119">
        <f t="shared" si="10"/>
        <v>0</v>
      </c>
      <c r="F17" s="119">
        <f>IF(F$10=0,0,F16)</f>
        <v>0</v>
      </c>
      <c r="G17" s="119">
        <f t="shared" ref="G17:G21" si="21">IF(G$10=0,0,G16)</f>
        <v>0</v>
      </c>
      <c r="H17" s="119">
        <f>ROUND(38%*D17,0)</f>
        <v>17214</v>
      </c>
      <c r="I17" s="119">
        <f t="shared" si="3"/>
        <v>4077</v>
      </c>
      <c r="J17" s="119">
        <f t="shared" si="12"/>
        <v>2200</v>
      </c>
      <c r="K17" s="119"/>
      <c r="L17" s="119">
        <f t="shared" si="4"/>
        <v>5210</v>
      </c>
      <c r="M17" s="119">
        <f t="shared" si="5"/>
        <v>750</v>
      </c>
      <c r="N17" s="120">
        <f t="shared" si="6"/>
        <v>74751</v>
      </c>
      <c r="O17" s="119">
        <v>6000</v>
      </c>
      <c r="P17" s="119">
        <f t="shared" si="13"/>
        <v>0</v>
      </c>
      <c r="Q17" s="119">
        <f t="shared" si="14"/>
        <v>2200</v>
      </c>
      <c r="R17" s="119">
        <f t="shared" si="15"/>
        <v>0</v>
      </c>
      <c r="S17" s="119">
        <f t="shared" si="7"/>
        <v>658</v>
      </c>
      <c r="T17" s="119">
        <f t="shared" si="16"/>
        <v>2270</v>
      </c>
      <c r="U17" s="119">
        <v>0</v>
      </c>
      <c r="V17" s="119">
        <f t="shared" si="8"/>
        <v>0</v>
      </c>
      <c r="W17" s="119">
        <f t="shared" si="8"/>
        <v>0</v>
      </c>
      <c r="X17" s="119">
        <f t="shared" si="19"/>
        <v>1500</v>
      </c>
      <c r="Y17" s="119">
        <f t="shared" si="19"/>
        <v>0</v>
      </c>
      <c r="Z17" s="122"/>
      <c r="AA17" s="123">
        <f t="shared" si="9"/>
        <v>12628</v>
      </c>
      <c r="AB17" s="124">
        <f t="shared" si="0"/>
        <v>62123</v>
      </c>
      <c r="AC17" s="125"/>
      <c r="AD17" s="255"/>
      <c r="AE17" s="256">
        <v>11</v>
      </c>
    </row>
    <row r="18" spans="2:31" s="109" customFormat="1" ht="18.95" customHeight="1">
      <c r="B18" s="110">
        <v>11</v>
      </c>
      <c r="C18" s="118">
        <v>44866</v>
      </c>
      <c r="D18" s="119">
        <f t="shared" si="20"/>
        <v>45300</v>
      </c>
      <c r="E18" s="119">
        <f t="shared" si="10"/>
        <v>0</v>
      </c>
      <c r="F18" s="119">
        <f>IF(F$10=0,0,F17)</f>
        <v>0</v>
      </c>
      <c r="G18" s="119">
        <f t="shared" si="21"/>
        <v>0</v>
      </c>
      <c r="H18" s="119">
        <f t="shared" ref="H18:H21" si="22">ROUND(38%*D18,0)</f>
        <v>17214</v>
      </c>
      <c r="I18" s="119">
        <f t="shared" si="3"/>
        <v>4077</v>
      </c>
      <c r="J18" s="119">
        <f t="shared" si="12"/>
        <v>2200</v>
      </c>
      <c r="K18" s="119"/>
      <c r="L18" s="119">
        <f t="shared" si="4"/>
        <v>5210</v>
      </c>
      <c r="M18" s="119">
        <f t="shared" si="5"/>
        <v>750</v>
      </c>
      <c r="N18" s="120">
        <f t="shared" si="6"/>
        <v>74751</v>
      </c>
      <c r="O18" s="119">
        <v>6000</v>
      </c>
      <c r="P18" s="119">
        <f t="shared" si="13"/>
        <v>0</v>
      </c>
      <c r="Q18" s="119">
        <f t="shared" si="14"/>
        <v>2200</v>
      </c>
      <c r="R18" s="119">
        <f t="shared" si="15"/>
        <v>0</v>
      </c>
      <c r="S18" s="119">
        <f t="shared" si="7"/>
        <v>658</v>
      </c>
      <c r="T18" s="119">
        <f t="shared" si="16"/>
        <v>2270</v>
      </c>
      <c r="U18" s="119">
        <v>0</v>
      </c>
      <c r="V18" s="119">
        <f t="shared" si="8"/>
        <v>0</v>
      </c>
      <c r="W18" s="119">
        <f t="shared" si="8"/>
        <v>0</v>
      </c>
      <c r="X18" s="119">
        <f t="shared" si="19"/>
        <v>1500</v>
      </c>
      <c r="Y18" s="119">
        <f t="shared" si="19"/>
        <v>0</v>
      </c>
      <c r="Z18" s="122"/>
      <c r="AA18" s="123">
        <f t="shared" si="9"/>
        <v>12628</v>
      </c>
      <c r="AB18" s="124">
        <f t="shared" si="0"/>
        <v>62123</v>
      </c>
      <c r="AC18" s="125"/>
      <c r="AD18" s="255"/>
      <c r="AE18" s="256">
        <v>12</v>
      </c>
    </row>
    <row r="19" spans="2:31" s="109" customFormat="1" ht="18.95" customHeight="1">
      <c r="B19" s="110">
        <v>12</v>
      </c>
      <c r="C19" s="118">
        <v>44896</v>
      </c>
      <c r="D19" s="119">
        <f t="shared" si="20"/>
        <v>45300</v>
      </c>
      <c r="E19" s="119">
        <f t="shared" si="10"/>
        <v>0</v>
      </c>
      <c r="F19" s="119">
        <f>IF(F$10=0,0,F18)</f>
        <v>0</v>
      </c>
      <c r="G19" s="119">
        <f t="shared" si="21"/>
        <v>0</v>
      </c>
      <c r="H19" s="119">
        <f t="shared" si="22"/>
        <v>17214</v>
      </c>
      <c r="I19" s="119">
        <f t="shared" si="3"/>
        <v>4077</v>
      </c>
      <c r="J19" s="119">
        <f t="shared" si="12"/>
        <v>2200</v>
      </c>
      <c r="K19" s="119"/>
      <c r="L19" s="119">
        <f t="shared" si="4"/>
        <v>5210</v>
      </c>
      <c r="M19" s="119">
        <f t="shared" si="5"/>
        <v>750</v>
      </c>
      <c r="N19" s="120">
        <f t="shared" si="6"/>
        <v>74751</v>
      </c>
      <c r="O19" s="119">
        <v>6000</v>
      </c>
      <c r="P19" s="119">
        <f t="shared" si="13"/>
        <v>0</v>
      </c>
      <c r="Q19" s="119">
        <f t="shared" si="14"/>
        <v>2200</v>
      </c>
      <c r="R19" s="119">
        <f t="shared" si="15"/>
        <v>0</v>
      </c>
      <c r="S19" s="119">
        <f t="shared" si="7"/>
        <v>658</v>
      </c>
      <c r="T19" s="119">
        <f t="shared" si="16"/>
        <v>2270</v>
      </c>
      <c r="U19" s="119">
        <v>0</v>
      </c>
      <c r="V19" s="119">
        <f t="shared" si="8"/>
        <v>0</v>
      </c>
      <c r="W19" s="119">
        <f t="shared" si="8"/>
        <v>0</v>
      </c>
      <c r="X19" s="119">
        <f t="shared" si="19"/>
        <v>1500</v>
      </c>
      <c r="Y19" s="119"/>
      <c r="Z19" s="122"/>
      <c r="AA19" s="123">
        <f t="shared" si="9"/>
        <v>12628</v>
      </c>
      <c r="AB19" s="124">
        <f t="shared" si="0"/>
        <v>62123</v>
      </c>
      <c r="AC19" s="125"/>
      <c r="AD19" s="255"/>
      <c r="AE19" s="256">
        <v>1</v>
      </c>
    </row>
    <row r="20" spans="2:31" s="109" customFormat="1" ht="18.95" customHeight="1">
      <c r="B20" s="110">
        <v>1</v>
      </c>
      <c r="C20" s="118">
        <v>44927</v>
      </c>
      <c r="D20" s="119">
        <f t="shared" si="20"/>
        <v>45300</v>
      </c>
      <c r="E20" s="119">
        <f t="shared" si="10"/>
        <v>0</v>
      </c>
      <c r="F20" s="119">
        <f>IF(F$10=0,0,F19)</f>
        <v>0</v>
      </c>
      <c r="G20" s="119">
        <f t="shared" si="21"/>
        <v>0</v>
      </c>
      <c r="H20" s="119">
        <f t="shared" si="22"/>
        <v>17214</v>
      </c>
      <c r="I20" s="119">
        <f t="shared" si="3"/>
        <v>4077</v>
      </c>
      <c r="J20" s="119">
        <f t="shared" si="12"/>
        <v>2200</v>
      </c>
      <c r="K20" s="119"/>
      <c r="L20" s="119">
        <f t="shared" si="4"/>
        <v>5210</v>
      </c>
      <c r="M20" s="119">
        <f t="shared" si="5"/>
        <v>750</v>
      </c>
      <c r="N20" s="120">
        <f t="shared" si="6"/>
        <v>74751</v>
      </c>
      <c r="O20" s="119">
        <v>6000</v>
      </c>
      <c r="P20" s="119">
        <f t="shared" si="13"/>
        <v>0</v>
      </c>
      <c r="Q20" s="119">
        <f t="shared" si="14"/>
        <v>2200</v>
      </c>
      <c r="R20" s="119">
        <f t="shared" si="15"/>
        <v>0</v>
      </c>
      <c r="S20" s="119">
        <f t="shared" si="7"/>
        <v>658</v>
      </c>
      <c r="T20" s="119">
        <f t="shared" si="16"/>
        <v>2270</v>
      </c>
      <c r="U20" s="119">
        <v>0</v>
      </c>
      <c r="V20" s="119">
        <f t="shared" si="8"/>
        <v>0</v>
      </c>
      <c r="W20" s="119">
        <f t="shared" si="8"/>
        <v>0</v>
      </c>
      <c r="X20" s="119">
        <v>10000</v>
      </c>
      <c r="Y20" s="119"/>
      <c r="Z20" s="122"/>
      <c r="AA20" s="123">
        <f t="shared" si="9"/>
        <v>21128</v>
      </c>
      <c r="AB20" s="124">
        <f t="shared" si="0"/>
        <v>53623</v>
      </c>
      <c r="AC20" s="125"/>
      <c r="AD20" s="255"/>
      <c r="AE20" s="256">
        <v>2</v>
      </c>
    </row>
    <row r="21" spans="2:31" s="109" customFormat="1" ht="18.95" customHeight="1">
      <c r="B21" s="110">
        <v>2</v>
      </c>
      <c r="C21" s="118">
        <v>44958</v>
      </c>
      <c r="D21" s="119">
        <f t="shared" si="20"/>
        <v>45300</v>
      </c>
      <c r="E21" s="119">
        <f t="shared" si="10"/>
        <v>0</v>
      </c>
      <c r="F21" s="119">
        <f>IF(F$10=0,0,F20)</f>
        <v>0</v>
      </c>
      <c r="G21" s="119">
        <f t="shared" si="21"/>
        <v>0</v>
      </c>
      <c r="H21" s="119">
        <f t="shared" si="22"/>
        <v>17214</v>
      </c>
      <c r="I21" s="119">
        <f t="shared" si="3"/>
        <v>4077</v>
      </c>
      <c r="J21" s="119">
        <f t="shared" si="12"/>
        <v>2200</v>
      </c>
      <c r="K21" s="119"/>
      <c r="L21" s="119">
        <f t="shared" si="4"/>
        <v>5210</v>
      </c>
      <c r="M21" s="119">
        <f t="shared" si="5"/>
        <v>750</v>
      </c>
      <c r="N21" s="120">
        <f t="shared" si="6"/>
        <v>74751</v>
      </c>
      <c r="O21" s="119">
        <v>6000</v>
      </c>
      <c r="P21" s="119">
        <f t="shared" si="13"/>
        <v>0</v>
      </c>
      <c r="Q21" s="119">
        <f t="shared" si="14"/>
        <v>2200</v>
      </c>
      <c r="R21" s="119">
        <f t="shared" si="15"/>
        <v>0</v>
      </c>
      <c r="S21" s="119">
        <f t="shared" si="7"/>
        <v>658</v>
      </c>
      <c r="T21" s="119">
        <f t="shared" si="16"/>
        <v>2270</v>
      </c>
      <c r="U21" s="119">
        <v>0</v>
      </c>
      <c r="V21" s="119">
        <f t="shared" si="8"/>
        <v>0</v>
      </c>
      <c r="W21" s="119">
        <f t="shared" si="8"/>
        <v>0</v>
      </c>
      <c r="X21" s="119"/>
      <c r="Y21" s="119"/>
      <c r="Z21" s="122"/>
      <c r="AA21" s="123">
        <f t="shared" si="9"/>
        <v>11128</v>
      </c>
      <c r="AB21" s="124">
        <f t="shared" si="0"/>
        <v>63623</v>
      </c>
      <c r="AC21" s="125"/>
      <c r="AD21" s="255"/>
      <c r="AE21" s="256">
        <v>3</v>
      </c>
    </row>
    <row r="22" spans="2:31" s="109" customFormat="1" ht="18.95" customHeight="1">
      <c r="B22" s="110"/>
      <c r="C22" s="127" t="s">
        <v>183</v>
      </c>
      <c r="D22" s="119"/>
      <c r="E22" s="119"/>
      <c r="F22" s="119"/>
      <c r="G22" s="119"/>
      <c r="H22" s="119">
        <f>(ROUND(34%*D10,0)-ROUND(31%*D10,0))*3</f>
        <v>3960</v>
      </c>
      <c r="I22" s="119"/>
      <c r="J22" s="119"/>
      <c r="K22" s="119"/>
      <c r="L22" s="119"/>
      <c r="M22" s="119"/>
      <c r="N22" s="120">
        <f>H22</f>
        <v>3960</v>
      </c>
      <c r="O22" s="119">
        <f>H22</f>
        <v>3960</v>
      </c>
      <c r="P22" s="119"/>
      <c r="Q22" s="119"/>
      <c r="R22" s="119"/>
      <c r="S22" s="119"/>
      <c r="T22" s="119">
        <v>0</v>
      </c>
      <c r="U22" s="119"/>
      <c r="V22" s="119"/>
      <c r="W22" s="119"/>
      <c r="X22" s="119"/>
      <c r="Y22" s="119"/>
      <c r="Z22" s="122"/>
      <c r="AA22" s="123">
        <f t="shared" si="9"/>
        <v>3960</v>
      </c>
      <c r="AB22" s="124">
        <f t="shared" si="0"/>
        <v>0</v>
      </c>
      <c r="AC22" s="125"/>
      <c r="AD22" s="255"/>
      <c r="AE22" s="255"/>
    </row>
    <row r="23" spans="2:31" s="109" customFormat="1" ht="18.95" customHeight="1">
      <c r="B23" s="110"/>
      <c r="C23" s="127" t="s">
        <v>325</v>
      </c>
      <c r="D23" s="119"/>
      <c r="E23" s="119"/>
      <c r="F23" s="119"/>
      <c r="G23" s="119"/>
      <c r="H23" s="119">
        <f>(ROUND(38%*D16,0)-ROUND(34%*D16,0))*3</f>
        <v>5436</v>
      </c>
      <c r="I23" s="119"/>
      <c r="J23" s="119"/>
      <c r="K23" s="119"/>
      <c r="L23" s="119">
        <v>453</v>
      </c>
      <c r="M23" s="119"/>
      <c r="N23" s="120">
        <f>SUM(D23:M23)</f>
        <v>5889</v>
      </c>
      <c r="O23" s="119">
        <f>H23</f>
        <v>5436</v>
      </c>
      <c r="P23" s="119"/>
      <c r="Q23" s="119"/>
      <c r="R23" s="119"/>
      <c r="S23" s="119"/>
      <c r="T23" s="119">
        <v>0</v>
      </c>
      <c r="U23" s="119"/>
      <c r="V23" s="119"/>
      <c r="W23" s="119"/>
      <c r="X23" s="119"/>
      <c r="Y23" s="119"/>
      <c r="Z23" s="122"/>
      <c r="AA23" s="123">
        <f t="shared" si="9"/>
        <v>5436</v>
      </c>
      <c r="AB23" s="124">
        <f t="shared" si="0"/>
        <v>453</v>
      </c>
      <c r="AC23" s="125"/>
      <c r="AD23" s="255"/>
      <c r="AE23" s="255"/>
    </row>
    <row r="24" spans="2:31" s="109" customFormat="1" ht="18.95" customHeight="1">
      <c r="B24" s="110"/>
      <c r="C24" s="128" t="s">
        <v>69</v>
      </c>
      <c r="D24" s="119">
        <f>IF(I2="NO",0,IF(O2=3,D21,VLOOKUP(O2,B10:D21,3,FALSE)))/2</f>
        <v>22000</v>
      </c>
      <c r="E24" s="119"/>
      <c r="F24" s="119"/>
      <c r="G24" s="119"/>
      <c r="H24" s="119">
        <f>IF(AND(O2&gt;3,O2&lt;7),ROUND(34%*D24,0),ROUND(38%*D24,0))</f>
        <v>7480</v>
      </c>
      <c r="I24" s="119"/>
      <c r="J24" s="119"/>
      <c r="K24" s="119"/>
      <c r="L24" s="119"/>
      <c r="M24" s="119"/>
      <c r="N24" s="120">
        <f t="shared" si="6"/>
        <v>29480</v>
      </c>
      <c r="O24" s="119"/>
      <c r="P24" s="119"/>
      <c r="Q24" s="119"/>
      <c r="R24" s="119"/>
      <c r="S24" s="119"/>
      <c r="T24" s="119"/>
      <c r="U24" s="119"/>
      <c r="V24" s="119"/>
      <c r="W24" s="119"/>
      <c r="X24" s="119"/>
      <c r="Y24" s="119"/>
      <c r="Z24" s="122"/>
      <c r="AA24" s="123">
        <f t="shared" si="9"/>
        <v>0</v>
      </c>
      <c r="AB24" s="124">
        <f t="shared" si="0"/>
        <v>29480</v>
      </c>
      <c r="AC24" s="125"/>
      <c r="AD24" s="255"/>
      <c r="AE24" s="255"/>
    </row>
    <row r="25" spans="2:31" s="109" customFormat="1" ht="18.95" customHeight="1">
      <c r="B25" s="110"/>
      <c r="C25" s="128" t="s">
        <v>70</v>
      </c>
      <c r="D25" s="119">
        <f>IF(V2="Yes",6774,0)</f>
        <v>6774</v>
      </c>
      <c r="E25" s="119"/>
      <c r="F25" s="119"/>
      <c r="G25" s="119"/>
      <c r="H25" s="119"/>
      <c r="I25" s="119"/>
      <c r="J25" s="119"/>
      <c r="K25" s="119"/>
      <c r="L25" s="119"/>
      <c r="M25" s="119"/>
      <c r="N25" s="120">
        <f t="shared" si="6"/>
        <v>6774</v>
      </c>
      <c r="O25" s="119">
        <f>ROUND(D25*25/100,0)</f>
        <v>1694</v>
      </c>
      <c r="P25" s="119"/>
      <c r="Q25" s="119"/>
      <c r="R25" s="119"/>
      <c r="S25" s="119"/>
      <c r="T25" s="119"/>
      <c r="U25" s="119"/>
      <c r="V25" s="119"/>
      <c r="W25" s="119"/>
      <c r="X25" s="119"/>
      <c r="Y25" s="119"/>
      <c r="Z25" s="122"/>
      <c r="AA25" s="123">
        <f t="shared" si="9"/>
        <v>1694</v>
      </c>
      <c r="AB25" s="124">
        <f t="shared" si="0"/>
        <v>5080</v>
      </c>
      <c r="AC25" s="125"/>
      <c r="AD25" s="255"/>
      <c r="AE25" s="255"/>
    </row>
    <row r="26" spans="2:31" s="109" customFormat="1" ht="18.95" customHeight="1">
      <c r="B26" s="110"/>
      <c r="C26" s="127" t="s">
        <v>84</v>
      </c>
      <c r="D26" s="119"/>
      <c r="E26" s="119"/>
      <c r="F26" s="119"/>
      <c r="G26" s="119"/>
      <c r="H26" s="119"/>
      <c r="I26" s="119"/>
      <c r="J26" s="119"/>
      <c r="K26" s="119"/>
      <c r="L26" s="119"/>
      <c r="M26" s="119"/>
      <c r="N26" s="120">
        <f t="shared" si="6"/>
        <v>0</v>
      </c>
      <c r="O26" s="119"/>
      <c r="P26" s="119"/>
      <c r="Q26" s="119"/>
      <c r="R26" s="119"/>
      <c r="S26" s="119"/>
      <c r="T26" s="119"/>
      <c r="U26" s="119"/>
      <c r="V26" s="119"/>
      <c r="W26" s="119"/>
      <c r="X26" s="119"/>
      <c r="Y26" s="119"/>
      <c r="Z26" s="122"/>
      <c r="AA26" s="123">
        <f t="shared" si="9"/>
        <v>0</v>
      </c>
      <c r="AB26" s="124">
        <f t="shared" si="0"/>
        <v>0</v>
      </c>
      <c r="AC26" s="125"/>
      <c r="AD26" s="255"/>
      <c r="AE26" s="255"/>
    </row>
    <row r="27" spans="2:31" s="109" customFormat="1" ht="18.95" customHeight="1">
      <c r="B27" s="110"/>
      <c r="C27" s="127" t="s">
        <v>143</v>
      </c>
      <c r="D27" s="119">
        <v>2600</v>
      </c>
      <c r="E27" s="119"/>
      <c r="F27" s="119"/>
      <c r="G27" s="119"/>
      <c r="H27" s="119">
        <v>884</v>
      </c>
      <c r="I27" s="119">
        <v>234</v>
      </c>
      <c r="J27" s="119"/>
      <c r="K27" s="119"/>
      <c r="L27" s="119"/>
      <c r="M27" s="119">
        <v>292</v>
      </c>
      <c r="N27" s="120">
        <f t="shared" si="6"/>
        <v>4010</v>
      </c>
      <c r="O27" s="119"/>
      <c r="P27" s="119"/>
      <c r="Q27" s="119"/>
      <c r="R27" s="119"/>
      <c r="S27" s="119"/>
      <c r="T27" s="119"/>
      <c r="U27" s="119"/>
      <c r="V27" s="119"/>
      <c r="W27" s="119"/>
      <c r="X27" s="119"/>
      <c r="Y27" s="119"/>
      <c r="Z27" s="122"/>
      <c r="AA27" s="123">
        <f t="shared" si="9"/>
        <v>0</v>
      </c>
      <c r="AB27" s="124">
        <f t="shared" si="0"/>
        <v>4010</v>
      </c>
      <c r="AC27" s="125"/>
      <c r="AD27" s="255"/>
      <c r="AE27" s="255"/>
    </row>
    <row r="28" spans="2:31" s="109" customFormat="1" ht="18.95" customHeight="1">
      <c r="B28" s="110"/>
      <c r="C28" s="127" t="s">
        <v>144</v>
      </c>
      <c r="D28" s="119"/>
      <c r="E28" s="119"/>
      <c r="F28" s="119"/>
      <c r="G28" s="119"/>
      <c r="H28" s="119"/>
      <c r="I28" s="119"/>
      <c r="J28" s="119"/>
      <c r="K28" s="119"/>
      <c r="L28" s="119"/>
      <c r="M28" s="119"/>
      <c r="N28" s="120">
        <f t="shared" si="6"/>
        <v>0</v>
      </c>
      <c r="O28" s="119"/>
      <c r="P28" s="119"/>
      <c r="Q28" s="119"/>
      <c r="R28" s="119"/>
      <c r="S28" s="119"/>
      <c r="T28" s="119"/>
      <c r="U28" s="119"/>
      <c r="V28" s="119"/>
      <c r="W28" s="119"/>
      <c r="X28" s="119"/>
      <c r="Y28" s="119"/>
      <c r="Z28" s="122"/>
      <c r="AA28" s="123">
        <f t="shared" si="9"/>
        <v>0</v>
      </c>
      <c r="AB28" s="124">
        <f t="shared" si="0"/>
        <v>0</v>
      </c>
      <c r="AC28" s="125"/>
      <c r="AD28" s="255"/>
      <c r="AE28" s="255"/>
    </row>
    <row r="29" spans="2:31" s="109" customFormat="1" ht="18.95" customHeight="1">
      <c r="B29" s="110"/>
      <c r="C29" s="127" t="s">
        <v>145</v>
      </c>
      <c r="D29" s="119"/>
      <c r="E29" s="119"/>
      <c r="F29" s="119"/>
      <c r="G29" s="119"/>
      <c r="H29" s="119"/>
      <c r="I29" s="119"/>
      <c r="J29" s="119"/>
      <c r="K29" s="119"/>
      <c r="L29" s="119"/>
      <c r="M29" s="119"/>
      <c r="N29" s="120">
        <f t="shared" si="6"/>
        <v>0</v>
      </c>
      <c r="O29" s="119"/>
      <c r="P29" s="119"/>
      <c r="Q29" s="119"/>
      <c r="R29" s="119"/>
      <c r="S29" s="119"/>
      <c r="T29" s="119"/>
      <c r="U29" s="119"/>
      <c r="V29" s="119"/>
      <c r="W29" s="119"/>
      <c r="X29" s="119"/>
      <c r="Y29" s="119"/>
      <c r="Z29" s="122"/>
      <c r="AA29" s="123">
        <f t="shared" si="9"/>
        <v>0</v>
      </c>
      <c r="AB29" s="124">
        <f t="shared" si="0"/>
        <v>0</v>
      </c>
      <c r="AC29" s="125"/>
      <c r="AD29" s="255"/>
      <c r="AE29" s="255"/>
    </row>
    <row r="30" spans="2:31" s="109" customFormat="1" ht="18.95" customHeight="1">
      <c r="B30" s="110"/>
      <c r="C30" s="127" t="s">
        <v>90</v>
      </c>
      <c r="D30" s="119"/>
      <c r="E30" s="119">
        <v>0</v>
      </c>
      <c r="F30" s="119">
        <v>0</v>
      </c>
      <c r="G30" s="119"/>
      <c r="H30" s="119"/>
      <c r="I30" s="119"/>
      <c r="J30" s="119"/>
      <c r="K30" s="119"/>
      <c r="L30" s="119"/>
      <c r="M30" s="119"/>
      <c r="N30" s="120">
        <f t="shared" si="6"/>
        <v>0</v>
      </c>
      <c r="O30" s="119"/>
      <c r="P30" s="119"/>
      <c r="Q30" s="119"/>
      <c r="R30" s="119"/>
      <c r="S30" s="119"/>
      <c r="T30" s="119"/>
      <c r="U30" s="119"/>
      <c r="V30" s="119"/>
      <c r="W30" s="119"/>
      <c r="X30" s="119"/>
      <c r="Y30" s="119"/>
      <c r="Z30" s="122"/>
      <c r="AA30" s="123">
        <f t="shared" si="9"/>
        <v>0</v>
      </c>
      <c r="AB30" s="124">
        <f t="shared" si="0"/>
        <v>0</v>
      </c>
      <c r="AC30" s="125"/>
      <c r="AD30" s="255"/>
      <c r="AE30" s="255"/>
    </row>
    <row r="31" spans="2:31" s="111" customFormat="1" ht="70.5" customHeight="1" thickBot="1">
      <c r="B31" s="112"/>
      <c r="C31" s="129" t="s">
        <v>60</v>
      </c>
      <c r="D31" s="130">
        <f>SUM(D10:D30)</f>
        <v>569774</v>
      </c>
      <c r="E31" s="130">
        <f t="shared" ref="E31:AB31" si="23">SUM(E10:E30)</f>
        <v>0</v>
      </c>
      <c r="F31" s="130">
        <f t="shared" si="23"/>
        <v>0</v>
      </c>
      <c r="G31" s="130">
        <f t="shared" si="23"/>
        <v>0</v>
      </c>
      <c r="H31" s="130">
        <f t="shared" si="23"/>
        <v>208556</v>
      </c>
      <c r="I31" s="130">
        <f t="shared" si="23"/>
        <v>48690</v>
      </c>
      <c r="J31" s="130">
        <f t="shared" si="23"/>
        <v>26200</v>
      </c>
      <c r="K31" s="130">
        <f t="shared" si="23"/>
        <v>-1791</v>
      </c>
      <c r="L31" s="130">
        <f t="shared" si="23"/>
        <v>61222</v>
      </c>
      <c r="M31" s="130">
        <f t="shared" si="23"/>
        <v>9292</v>
      </c>
      <c r="N31" s="130">
        <f t="shared" si="23"/>
        <v>921943</v>
      </c>
      <c r="O31" s="130">
        <f t="shared" si="23"/>
        <v>83090</v>
      </c>
      <c r="P31" s="130">
        <f t="shared" si="23"/>
        <v>0</v>
      </c>
      <c r="Q31" s="130">
        <f t="shared" si="23"/>
        <v>26400</v>
      </c>
      <c r="R31" s="130">
        <f t="shared" si="23"/>
        <v>0</v>
      </c>
      <c r="S31" s="130">
        <f t="shared" si="23"/>
        <v>7896</v>
      </c>
      <c r="T31" s="130">
        <f t="shared" si="23"/>
        <v>27240</v>
      </c>
      <c r="U31" s="131">
        <f t="shared" si="23"/>
        <v>0</v>
      </c>
      <c r="V31" s="130">
        <f t="shared" si="23"/>
        <v>0</v>
      </c>
      <c r="W31" s="130">
        <f t="shared" si="23"/>
        <v>0</v>
      </c>
      <c r="X31" s="130">
        <f t="shared" si="23"/>
        <v>25000</v>
      </c>
      <c r="Y31" s="130">
        <f t="shared" si="23"/>
        <v>0</v>
      </c>
      <c r="Z31" s="130">
        <f t="shared" si="23"/>
        <v>0</v>
      </c>
      <c r="AA31" s="130">
        <f t="shared" si="23"/>
        <v>169626</v>
      </c>
      <c r="AB31" s="132">
        <f t="shared" si="23"/>
        <v>752317</v>
      </c>
      <c r="AC31" s="133"/>
      <c r="AD31" s="257"/>
      <c r="AE31" s="257"/>
    </row>
    <row r="32" spans="2:31" s="113" customFormat="1">
      <c r="C32" s="134"/>
      <c r="D32" s="134"/>
      <c r="E32" s="134"/>
      <c r="F32" s="134"/>
      <c r="G32" s="134"/>
      <c r="H32" s="134"/>
      <c r="I32" s="134"/>
      <c r="J32" s="134"/>
      <c r="K32" s="134"/>
      <c r="L32" s="134"/>
      <c r="M32" s="134"/>
      <c r="N32" s="134"/>
      <c r="O32" s="134"/>
      <c r="P32" s="134"/>
      <c r="Q32" s="134"/>
      <c r="R32" s="134"/>
      <c r="S32" s="134"/>
      <c r="T32" s="134"/>
      <c r="U32" s="134"/>
      <c r="V32" s="134"/>
      <c r="W32" s="134"/>
      <c r="X32" s="134"/>
      <c r="Y32" s="134"/>
      <c r="Z32" s="134"/>
      <c r="AA32" s="134"/>
      <c r="AB32" s="134"/>
      <c r="AC32" s="134"/>
      <c r="AD32" s="258"/>
      <c r="AE32" s="258"/>
    </row>
    <row r="33" spans="3:31" s="113" customFormat="1">
      <c r="C33" s="134"/>
      <c r="D33" s="134"/>
      <c r="E33" s="134"/>
      <c r="F33" s="134"/>
      <c r="G33" s="134"/>
      <c r="H33" s="134"/>
      <c r="I33" s="134"/>
      <c r="J33" s="134"/>
      <c r="K33" s="134"/>
      <c r="L33" s="134"/>
      <c r="M33" s="134"/>
      <c r="N33" s="134"/>
      <c r="O33" s="134"/>
      <c r="P33" s="134"/>
      <c r="Q33" s="134"/>
      <c r="R33" s="134"/>
      <c r="S33" s="134"/>
      <c r="T33" s="134"/>
      <c r="U33" s="134"/>
      <c r="V33" s="134"/>
      <c r="W33" s="134"/>
      <c r="X33" s="134"/>
      <c r="Y33" s="134"/>
      <c r="Z33" s="134"/>
      <c r="AA33" s="134"/>
      <c r="AB33" s="134"/>
      <c r="AC33" s="134"/>
      <c r="AD33" s="258"/>
      <c r="AE33" s="258"/>
    </row>
    <row r="34" spans="3:31" s="113" customFormat="1">
      <c r="C34" s="134"/>
      <c r="D34" s="134"/>
      <c r="E34" s="134"/>
      <c r="F34" s="134"/>
      <c r="G34" s="134"/>
      <c r="H34" s="134"/>
      <c r="I34" s="134"/>
      <c r="J34" s="134"/>
      <c r="K34" s="134"/>
      <c r="L34" s="134"/>
      <c r="M34" s="134"/>
      <c r="N34" s="134"/>
      <c r="O34" s="134"/>
      <c r="P34" s="134"/>
      <c r="Q34" s="134"/>
      <c r="R34" s="134"/>
      <c r="S34" s="134"/>
      <c r="T34" s="134"/>
      <c r="U34" s="134"/>
      <c r="V34" s="134"/>
      <c r="W34" s="134"/>
      <c r="X34" s="134"/>
      <c r="Y34" s="134"/>
      <c r="Z34" s="134"/>
      <c r="AA34" s="134"/>
      <c r="AB34" s="134"/>
      <c r="AC34" s="134"/>
      <c r="AD34" s="258"/>
      <c r="AE34" s="258"/>
    </row>
    <row r="35" spans="3:31"/>
    <row r="36" spans="3:31">
      <c r="E36" s="136" t="s">
        <v>61</v>
      </c>
      <c r="AB36" s="136" t="s">
        <v>62</v>
      </c>
    </row>
    <row r="37" spans="3:31"/>
    <row r="38" spans="3:31">
      <c r="C38" s="273"/>
      <c r="D38" s="273"/>
      <c r="E38" s="273"/>
      <c r="F38" s="273"/>
      <c r="G38" s="273"/>
      <c r="H38" s="273"/>
      <c r="I38" s="273"/>
      <c r="J38" s="273"/>
      <c r="K38" s="273"/>
      <c r="L38" s="273"/>
      <c r="M38" s="273"/>
      <c r="N38" s="273"/>
      <c r="O38" s="273"/>
      <c r="P38" s="273"/>
      <c r="Q38" s="273"/>
      <c r="R38" s="273"/>
      <c r="S38" s="273"/>
      <c r="T38" s="273"/>
      <c r="U38" s="273"/>
      <c r="V38" s="273"/>
      <c r="W38" s="273"/>
      <c r="X38" s="273"/>
      <c r="Y38" s="273"/>
      <c r="Z38" s="273"/>
      <c r="AA38" s="273"/>
      <c r="AB38" s="273"/>
      <c r="AC38" s="273"/>
    </row>
    <row r="39" spans="3:31" hidden="1"/>
    <row r="40" spans="3:31" hidden="1"/>
    <row r="41" spans="3:31" hidden="1"/>
    <row r="42" spans="3:31" hidden="1"/>
    <row r="43" spans="3:31" hidden="1"/>
    <row r="44" spans="3:31" hidden="1"/>
    <row r="45" spans="3:31" hidden="1"/>
    <row r="46" spans="3:31" hidden="1"/>
    <row r="47" spans="3:31" hidden="1"/>
    <row r="48" spans="3:31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  <row r="637" hidden="1"/>
    <row r="638" hidden="1"/>
    <row r="639" hidden="1"/>
    <row r="640" hidden="1"/>
    <row r="641" hidden="1"/>
    <row r="642" hidden="1"/>
    <row r="643" hidden="1"/>
    <row r="644" hidden="1"/>
    <row r="645" hidden="1"/>
    <row r="646" hidden="1"/>
    <row r="647" hidden="1"/>
    <row r="648" hidden="1"/>
    <row r="649" hidden="1"/>
    <row r="650" hidden="1"/>
    <row r="651" hidden="1"/>
    <row r="652" hidden="1"/>
    <row r="653" hidden="1"/>
    <row r="654" hidden="1"/>
    <row r="655" hidden="1"/>
    <row r="656" hidden="1"/>
    <row r="657" hidden="1"/>
    <row r="658" hidden="1"/>
    <row r="659" hidden="1"/>
    <row r="660" hidden="1"/>
    <row r="661" hidden="1"/>
    <row r="662" hidden="1"/>
    <row r="663" hidden="1"/>
    <row r="664" hidden="1"/>
    <row r="665" hidden="1"/>
    <row r="666" hidden="1"/>
    <row r="667" hidden="1"/>
    <row r="668" hidden="1"/>
    <row r="669" hidden="1"/>
    <row r="670" hidden="1"/>
    <row r="671" hidden="1"/>
    <row r="672" hidden="1"/>
    <row r="673" hidden="1"/>
    <row r="674" hidden="1"/>
    <row r="675" hidden="1"/>
    <row r="676" hidden="1"/>
    <row r="677" hidden="1"/>
    <row r="678" hidden="1"/>
    <row r="679" hidden="1"/>
    <row r="680" hidden="1"/>
    <row r="681" hidden="1"/>
    <row r="682" hidden="1"/>
    <row r="683" hidden="1"/>
    <row r="684" hidden="1"/>
    <row r="685" hidden="1"/>
    <row r="686" hidden="1"/>
    <row r="687" hidden="1"/>
    <row r="688" hidden="1"/>
    <row r="689" hidden="1"/>
    <row r="690" hidden="1"/>
    <row r="691" hidden="1"/>
    <row r="692" hidden="1"/>
    <row r="693" hidden="1"/>
    <row r="694" hidden="1"/>
    <row r="695" hidden="1"/>
    <row r="696" hidden="1"/>
    <row r="697" hidden="1"/>
    <row r="698" hidden="1"/>
    <row r="699" hidden="1"/>
    <row r="700" hidden="1"/>
    <row r="701" hidden="1"/>
    <row r="702" hidden="1"/>
    <row r="703" hidden="1"/>
    <row r="704" hidden="1"/>
    <row r="705" hidden="1"/>
    <row r="706" hidden="1"/>
    <row r="707" hidden="1"/>
    <row r="708" hidden="1"/>
    <row r="709" hidden="1"/>
    <row r="710" hidden="1"/>
    <row r="711" hidden="1"/>
    <row r="712" hidden="1"/>
    <row r="713" hidden="1"/>
    <row r="714" hidden="1"/>
    <row r="715" hidden="1"/>
    <row r="716" hidden="1"/>
    <row r="717" hidden="1"/>
    <row r="718" hidden="1"/>
    <row r="719" hidden="1"/>
    <row r="720" hidden="1"/>
    <row r="721" hidden="1"/>
    <row r="722" hidden="1"/>
    <row r="723" hidden="1"/>
    <row r="724" hidden="1"/>
    <row r="725" hidden="1"/>
    <row r="726" hidden="1"/>
    <row r="727" hidden="1"/>
    <row r="728" hidden="1"/>
    <row r="729" hidden="1"/>
    <row r="730" hidden="1"/>
    <row r="731" hidden="1"/>
    <row r="732" hidden="1"/>
    <row r="733" hidden="1"/>
    <row r="734" hidden="1"/>
    <row r="735" hidden="1"/>
    <row r="736" hidden="1"/>
    <row r="737" hidden="1"/>
    <row r="738" hidden="1"/>
    <row r="739" hidden="1"/>
    <row r="740" hidden="1"/>
    <row r="741" hidden="1"/>
    <row r="742" hidden="1"/>
    <row r="743" hidden="1"/>
    <row r="744" hidden="1"/>
    <row r="745" hidden="1"/>
    <row r="746" hidden="1"/>
    <row r="747" hidden="1"/>
    <row r="748" hidden="1"/>
    <row r="749" hidden="1"/>
    <row r="750" hidden="1"/>
    <row r="751" hidden="1"/>
    <row r="752" hidden="1"/>
    <row r="753" hidden="1"/>
    <row r="754" hidden="1"/>
    <row r="755" hidden="1"/>
    <row r="756" hidden="1"/>
    <row r="757" hidden="1"/>
    <row r="758" hidden="1"/>
    <row r="759" hidden="1"/>
    <row r="760" hidden="1"/>
    <row r="761" hidden="1"/>
    <row r="762" hidden="1"/>
    <row r="763" hidden="1"/>
    <row r="764" hidden="1"/>
    <row r="765" hidden="1"/>
    <row r="766" hidden="1"/>
    <row r="767" hidden="1"/>
    <row r="768" hidden="1"/>
    <row r="769" hidden="1"/>
    <row r="770" hidden="1"/>
    <row r="771" hidden="1"/>
    <row r="772" hidden="1"/>
    <row r="773" hidden="1"/>
    <row r="774" hidden="1"/>
    <row r="775" hidden="1"/>
    <row r="776" hidden="1"/>
    <row r="777" hidden="1"/>
    <row r="778" hidden="1"/>
    <row r="779" hidden="1"/>
    <row r="780" hidden="1"/>
    <row r="781" hidden="1"/>
    <row r="782" hidden="1"/>
    <row r="783" hidden="1"/>
    <row r="784" hidden="1"/>
    <row r="785" hidden="1"/>
    <row r="786" hidden="1"/>
    <row r="787" hidden="1"/>
    <row r="788" hidden="1"/>
    <row r="789" hidden="1"/>
    <row r="790" hidden="1"/>
    <row r="791" hidden="1"/>
    <row r="792" hidden="1"/>
    <row r="793" hidden="1"/>
    <row r="794" hidden="1"/>
    <row r="795" hidden="1"/>
    <row r="796" hidden="1"/>
    <row r="797" hidden="1"/>
    <row r="798" hidden="1"/>
    <row r="799" hidden="1"/>
    <row r="800" hidden="1"/>
    <row r="801" hidden="1"/>
    <row r="802" hidden="1"/>
    <row r="803" hidden="1"/>
    <row r="804" hidden="1"/>
    <row r="805" hidden="1"/>
    <row r="806" hidden="1"/>
    <row r="807" hidden="1"/>
    <row r="808" hidden="1"/>
    <row r="809" hidden="1"/>
    <row r="810" hidden="1"/>
    <row r="811" hidden="1"/>
    <row r="812" hidden="1"/>
    <row r="813" hidden="1"/>
    <row r="814" hidden="1"/>
    <row r="815" hidden="1"/>
    <row r="816" hidden="1"/>
    <row r="817" hidden="1"/>
    <row r="818" hidden="1"/>
    <row r="819" hidden="1"/>
    <row r="820" hidden="1"/>
    <row r="821" hidden="1"/>
    <row r="822" hidden="1"/>
    <row r="823" hidden="1"/>
    <row r="824" hidden="1"/>
    <row r="825" hidden="1"/>
    <row r="826" hidden="1"/>
    <row r="827" hidden="1"/>
    <row r="828" hidden="1"/>
    <row r="829" hidden="1"/>
    <row r="830" hidden="1"/>
    <row r="831" hidden="1"/>
    <row r="832" hidden="1"/>
    <row r="833" hidden="1"/>
    <row r="834" hidden="1"/>
    <row r="835" hidden="1"/>
    <row r="836" hidden="1"/>
    <row r="837" hidden="1"/>
    <row r="838" hidden="1"/>
    <row r="839" hidden="1"/>
    <row r="840" hidden="1"/>
    <row r="841" hidden="1"/>
    <row r="842" hidden="1"/>
    <row r="843" hidden="1"/>
    <row r="844" hidden="1"/>
    <row r="845" hidden="1"/>
    <row r="846" hidden="1"/>
    <row r="847" hidden="1"/>
    <row r="848" hidden="1"/>
    <row r="849" hidden="1"/>
    <row r="850" hidden="1"/>
    <row r="851" hidden="1"/>
    <row r="852" hidden="1"/>
    <row r="853" hidden="1"/>
    <row r="854" hidden="1"/>
    <row r="855" hidden="1"/>
    <row r="856" hidden="1"/>
    <row r="857" hidden="1"/>
    <row r="858" hidden="1"/>
    <row r="859" hidden="1"/>
    <row r="860" hidden="1"/>
    <row r="861" hidden="1"/>
    <row r="862" hidden="1"/>
    <row r="863" hidden="1"/>
    <row r="864" hidden="1"/>
    <row r="865" hidden="1"/>
    <row r="866" hidden="1"/>
    <row r="867" hidden="1"/>
    <row r="868" hidden="1"/>
    <row r="869" hidden="1"/>
    <row r="870" hidden="1"/>
    <row r="871" hidden="1"/>
    <row r="872" hidden="1"/>
    <row r="873" hidden="1"/>
    <row r="874" hidden="1"/>
    <row r="875" hidden="1"/>
    <row r="876" hidden="1"/>
    <row r="877" hidden="1"/>
    <row r="878" hidden="1"/>
    <row r="879" hidden="1"/>
    <row r="880" hidden="1"/>
    <row r="881" hidden="1"/>
    <row r="882" hidden="1"/>
    <row r="883" hidden="1"/>
    <row r="884" hidden="1"/>
    <row r="885" hidden="1"/>
    <row r="886" hidden="1"/>
    <row r="887" hidden="1"/>
    <row r="888" hidden="1"/>
    <row r="889" hidden="1"/>
    <row r="890" hidden="1"/>
    <row r="891" hidden="1"/>
    <row r="892" hidden="1"/>
    <row r="893" hidden="1"/>
    <row r="894" hidden="1"/>
    <row r="895" hidden="1"/>
    <row r="896" hidden="1"/>
    <row r="897" hidden="1"/>
    <row r="898" hidden="1"/>
    <row r="899" hidden="1"/>
    <row r="900" hidden="1"/>
    <row r="901" hidden="1"/>
    <row r="902" hidden="1"/>
    <row r="903" hidden="1"/>
    <row r="904" hidden="1"/>
    <row r="905" hidden="1"/>
    <row r="906" hidden="1"/>
    <row r="907" hidden="1"/>
    <row r="908" hidden="1"/>
    <row r="909" hidden="1"/>
    <row r="910" hidden="1"/>
    <row r="911" hidden="1"/>
    <row r="912" hidden="1"/>
    <row r="913" hidden="1"/>
    <row r="914" hidden="1"/>
    <row r="915" hidden="1"/>
    <row r="916" hidden="1"/>
    <row r="917" hidden="1"/>
    <row r="918" hidden="1"/>
    <row r="919" hidden="1"/>
    <row r="920" hidden="1"/>
    <row r="921" hidden="1"/>
    <row r="922" hidden="1"/>
    <row r="923" hidden="1"/>
    <row r="924" hidden="1"/>
    <row r="925" hidden="1"/>
    <row r="926" hidden="1"/>
    <row r="927" hidden="1"/>
    <row r="928" hidden="1"/>
    <row r="929" hidden="1"/>
    <row r="930" hidden="1"/>
    <row r="931" hidden="1"/>
    <row r="932" hidden="1"/>
    <row r="933" hidden="1"/>
    <row r="934" hidden="1"/>
    <row r="935" hidden="1"/>
    <row r="936" hidden="1"/>
    <row r="937" hidden="1"/>
    <row r="938" hidden="1"/>
    <row r="939" hidden="1"/>
    <row r="940" hidden="1"/>
    <row r="941" hidden="1"/>
    <row r="942" hidden="1"/>
    <row r="943" hidden="1"/>
    <row r="944" hidden="1"/>
    <row r="945" hidden="1"/>
    <row r="946" hidden="1"/>
    <row r="947" hidden="1"/>
    <row r="948" hidden="1"/>
    <row r="949" hidden="1"/>
    <row r="950" hidden="1"/>
    <row r="951" hidden="1"/>
    <row r="952" hidden="1"/>
    <row r="953" hidden="1"/>
    <row r="954" hidden="1"/>
    <row r="955" hidden="1"/>
  </sheetData>
  <sheetProtection password="FC12" sheet="1" objects="1" scenarios="1"/>
  <customSheetViews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28">
    <mergeCell ref="C4:AC4"/>
    <mergeCell ref="C5:AC5"/>
    <mergeCell ref="D2:E2"/>
    <mergeCell ref="S2:U2"/>
    <mergeCell ref="C3:AC3"/>
    <mergeCell ref="C1:AC1"/>
    <mergeCell ref="X2:AA2"/>
    <mergeCell ref="V2:W2"/>
    <mergeCell ref="F2:H2"/>
    <mergeCell ref="I2:J2"/>
    <mergeCell ref="K2:N2"/>
    <mergeCell ref="P2:Q2"/>
    <mergeCell ref="C38:AC38"/>
    <mergeCell ref="U6:W6"/>
    <mergeCell ref="Y7:AA7"/>
    <mergeCell ref="AB7:AC7"/>
    <mergeCell ref="M7:T7"/>
    <mergeCell ref="AB6:AC6"/>
    <mergeCell ref="Y6:AA6"/>
    <mergeCell ref="P6:R6"/>
    <mergeCell ref="I6:J6"/>
    <mergeCell ref="K6:N6"/>
    <mergeCell ref="D6:H7"/>
    <mergeCell ref="I7:J7"/>
    <mergeCell ref="AC8:AC9"/>
    <mergeCell ref="C8:C9"/>
    <mergeCell ref="D8:N8"/>
    <mergeCell ref="O8:AA8"/>
  </mergeCells>
  <phoneticPr fontId="0" type="noConversion"/>
  <conditionalFormatting sqref="D23:Y23 Y11:Y30 D10:X30">
    <cfRule type="cellIs" dxfId="3" priority="8" stopIfTrue="1" operator="equal">
      <formula>0</formula>
    </cfRule>
  </conditionalFormatting>
  <dataValidations count="6">
    <dataValidation type="list" allowBlank="1" showInputMessage="1" showErrorMessage="1" sqref="D2:E2">
      <formula1>$AD$1:$AD$2</formula1>
    </dataValidation>
    <dataValidation type="list" allowBlank="1" showInputMessage="1" showErrorMessage="1" sqref="O2">
      <formula1>$AE$10:$AE$21</formula1>
    </dataValidation>
    <dataValidation type="list" allowBlank="1" showInputMessage="1" showErrorMessage="1" sqref="I2:J2">
      <formula1>$AE$1:$AE$2</formula1>
    </dataValidation>
    <dataValidation type="list" allowBlank="1" showInputMessage="1" showErrorMessage="1" sqref="R2">
      <formula1>$AD$3:$AD$4</formula1>
    </dataValidation>
    <dataValidation type="list" allowBlank="1" showInputMessage="1" showErrorMessage="1" sqref="V2:W2">
      <formula1>$AD$6:$AD$7</formula1>
    </dataValidation>
    <dataValidation type="list" allowBlank="1" showInputMessage="1" showErrorMessage="1" sqref="AB2">
      <formula1>$AE$6:$AE$7</formula1>
    </dataValidation>
  </dataValidations>
  <printOptions horizontalCentered="1"/>
  <pageMargins left="0.15748031496063" right="0.15748031496063" top="0.28000000000000003" bottom="0.27559055118110198" header="0.22" footer="0.23622047244094499"/>
  <pageSetup paperSize="9" scale="71" orientation="landscape" r:id="rId3"/>
  <headerFooter alignWithMargins="0">
    <oddFooter>&amp;C&amp;"Arial Black,Regular"WWW.RAJTEACHERS.NET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>
    <tabColor rgb="FFFFFF00"/>
  </sheetPr>
  <dimension ref="A1:DR577"/>
  <sheetViews>
    <sheetView workbookViewId="0">
      <selection activeCell="B12" sqref="B12"/>
    </sheetView>
  </sheetViews>
  <sheetFormatPr defaultColWidth="0" defaultRowHeight="15.75" zeroHeight="1"/>
  <cols>
    <col min="1" max="1" width="52.7109375" style="1" customWidth="1" collapsed="1"/>
    <col min="2" max="2" width="14.42578125" style="1" customWidth="1" collapsed="1"/>
    <col min="3" max="3" width="0.5703125" style="1" customWidth="1" collapsed="1"/>
    <col min="4" max="4" width="68.28515625" style="1" customWidth="1" collapsed="1"/>
    <col min="5" max="5" width="14.42578125" style="1" customWidth="1" collapsed="1"/>
    <col min="6" max="6" width="17.5703125" style="34" customWidth="1" collapsed="1"/>
    <col min="7" max="7" width="15.140625" style="1" hidden="1" customWidth="1" collapsed="1"/>
    <col min="8" max="8" width="7.28515625" style="1" hidden="1" customWidth="1" collapsed="1"/>
    <col min="9" max="9" width="5.7109375" style="1" hidden="1" customWidth="1" collapsed="1"/>
    <col min="10" max="11" width="7.140625" style="1" hidden="1" customWidth="1" collapsed="1"/>
    <col min="12" max="12" width="7.7109375" style="1" hidden="1" customWidth="1" collapsed="1"/>
    <col min="13" max="13" width="8.28515625" style="1" hidden="1" customWidth="1" collapsed="1"/>
    <col min="14" max="14" width="7.85546875" style="1" hidden="1" customWidth="1" collapsed="1"/>
    <col min="15" max="16" width="5.140625" style="1" hidden="1" customWidth="1" collapsed="1"/>
    <col min="17" max="17" width="7.5703125" style="1" hidden="1" customWidth="1" collapsed="1"/>
    <col min="18" max="18" width="7.140625" style="1" hidden="1" customWidth="1" collapsed="1"/>
    <col min="19" max="19" width="5.140625" style="1" hidden="1" customWidth="1" collapsed="1"/>
    <col min="20" max="20" width="8.85546875" style="1" hidden="1" customWidth="1" collapsed="1"/>
    <col min="21" max="21" width="0" style="1" hidden="1" customWidth="1" collapsed="1"/>
    <col min="22" max="22" width="5.140625" style="1" hidden="1" customWidth="1" collapsed="1"/>
    <col min="23" max="23" width="5.7109375" style="1" hidden="1" customWidth="1" collapsed="1"/>
    <col min="24" max="24" width="6" style="1" hidden="1" customWidth="1" collapsed="1"/>
    <col min="25" max="25" width="8" style="1" hidden="1" customWidth="1" collapsed="1"/>
    <col min="26" max="26" width="7" style="1" hidden="1" customWidth="1" collapsed="1"/>
    <col min="27" max="27" width="5.140625" style="1" hidden="1" customWidth="1" collapsed="1"/>
    <col min="28" max="29" width="11.140625" style="1" hidden="1" customWidth="1" collapsed="1"/>
    <col min="30" max="30" width="5.28515625" style="1" hidden="1" customWidth="1" collapsed="1"/>
    <col min="31" max="31" width="8.28515625" style="1" hidden="1" customWidth="1" collapsed="1"/>
    <col min="32" max="33" width="5.28515625" style="1" hidden="1" customWidth="1" collapsed="1"/>
    <col min="34" max="34" width="8.28515625" style="1" hidden="1" customWidth="1" collapsed="1"/>
    <col min="35" max="35" width="5.140625" style="1" hidden="1" customWidth="1" collapsed="1"/>
    <col min="36" max="37" width="9.5703125" style="1" hidden="1" customWidth="1" collapsed="1"/>
    <col min="38" max="38" width="10.5703125" style="1" hidden="1" customWidth="1" collapsed="1"/>
    <col min="39" max="39" width="5.140625" style="1" hidden="1" customWidth="1" collapsed="1"/>
    <col min="40" max="40" width="7.28515625" style="1" hidden="1" customWidth="1" collapsed="1"/>
    <col min="41" max="41" width="7.7109375" style="1" hidden="1" customWidth="1" collapsed="1"/>
    <col min="42" max="42" width="5.140625" style="1" hidden="1" customWidth="1" collapsed="1"/>
    <col min="43" max="43" width="8" style="1" hidden="1" customWidth="1" collapsed="1"/>
    <col min="44" max="44" width="11.42578125" style="1" hidden="1" customWidth="1" collapsed="1"/>
    <col min="45" max="45" width="14.28515625" style="1" hidden="1" customWidth="1" collapsed="1"/>
    <col min="46" max="46" width="9" style="1" hidden="1" customWidth="1" collapsed="1"/>
    <col min="47" max="47" width="5.85546875" style="1" hidden="1" customWidth="1" collapsed="1"/>
    <col min="48" max="48" width="7.5703125" style="1" hidden="1" customWidth="1" collapsed="1"/>
    <col min="49" max="49" width="13.140625" style="1" hidden="1" customWidth="1" collapsed="1"/>
    <col min="50" max="50" width="7.5703125" style="1" hidden="1" customWidth="1" collapsed="1"/>
    <col min="51" max="51" width="13.140625" style="1" hidden="1" customWidth="1" collapsed="1"/>
    <col min="52" max="52" width="7.5703125" style="1" hidden="1" customWidth="1" collapsed="1"/>
    <col min="53" max="53" width="13.140625" style="1" hidden="1" customWidth="1" collapsed="1"/>
    <col min="54" max="54" width="7.5703125" style="1" hidden="1" customWidth="1" collapsed="1"/>
    <col min="55" max="55" width="13.140625" style="1" hidden="1" customWidth="1" collapsed="1"/>
    <col min="56" max="56" width="7.5703125" style="1" hidden="1" customWidth="1" collapsed="1"/>
    <col min="57" max="57" width="13.140625" style="1" hidden="1" customWidth="1" collapsed="1"/>
    <col min="58" max="58" width="7.5703125" style="1" hidden="1" customWidth="1" collapsed="1"/>
    <col min="59" max="59" width="13.140625" style="1" hidden="1" customWidth="1" collapsed="1"/>
    <col min="60" max="60" width="7.5703125" style="1" hidden="1" customWidth="1" collapsed="1"/>
    <col min="61" max="61" width="13.140625" style="1" hidden="1" customWidth="1" collapsed="1"/>
    <col min="62" max="62" width="7.5703125" style="1" hidden="1" customWidth="1" collapsed="1"/>
    <col min="63" max="63" width="13.140625" style="1" hidden="1" customWidth="1" collapsed="1"/>
    <col min="64" max="64" width="5.140625" style="1" hidden="1" customWidth="1" collapsed="1"/>
    <col min="65" max="65" width="7.140625" style="1" hidden="1" customWidth="1" collapsed="1"/>
    <col min="66" max="66" width="6.7109375" style="1" hidden="1" customWidth="1" collapsed="1"/>
    <col min="67" max="67" width="5.140625" style="1" hidden="1" customWidth="1" collapsed="1"/>
    <col min="68" max="69" width="7.7109375" style="1" hidden="1" customWidth="1" collapsed="1"/>
    <col min="70" max="71" width="7.28515625" style="1" hidden="1" customWidth="1" collapsed="1"/>
    <col min="72" max="72" width="9.7109375" style="1" hidden="1" customWidth="1" collapsed="1"/>
    <col min="73" max="73" width="9.28515625" style="1" hidden="1" customWidth="1" collapsed="1"/>
    <col min="74" max="74" width="7.7109375" style="1" hidden="1" customWidth="1" collapsed="1"/>
    <col min="75" max="75" width="7.85546875" style="1" hidden="1" customWidth="1" collapsed="1"/>
    <col min="76" max="76" width="9.28515625" style="1" hidden="1" customWidth="1" collapsed="1"/>
    <col min="77" max="77" width="10" style="1" hidden="1" customWidth="1" collapsed="1"/>
    <col min="78" max="78" width="7" style="1" hidden="1" customWidth="1" collapsed="1"/>
    <col min="79" max="79" width="7.5703125" style="1" hidden="1" customWidth="1" collapsed="1"/>
    <col min="80" max="80" width="9.28515625" style="1" hidden="1" customWidth="1" collapsed="1"/>
    <col min="81" max="81" width="9" style="1" hidden="1" customWidth="1" collapsed="1"/>
    <col min="82" max="82" width="7.7109375" style="1" hidden="1" customWidth="1" collapsed="1"/>
    <col min="83" max="83" width="5.140625" style="1" hidden="1" customWidth="1" collapsed="1"/>
    <col min="84" max="84" width="7.28515625" style="1" hidden="1" customWidth="1" collapsed="1"/>
    <col min="85" max="85" width="6.5703125" style="1" hidden="1" customWidth="1" collapsed="1"/>
    <col min="86" max="86" width="6.28515625" style="1" hidden="1" customWidth="1" collapsed="1"/>
    <col min="87" max="87" width="6.42578125" style="1" hidden="1" customWidth="1" collapsed="1"/>
    <col min="88" max="88" width="5.140625" style="1" hidden="1" customWidth="1" collapsed="1"/>
    <col min="89" max="89" width="6.28515625" style="1" hidden="1" customWidth="1" collapsed="1"/>
    <col min="90" max="94" width="5.28515625" style="1" hidden="1" customWidth="1" collapsed="1"/>
    <col min="95" max="95" width="5.140625" style="1" hidden="1" customWidth="1" collapsed="1"/>
    <col min="96" max="96" width="7.5703125" style="1" hidden="1" customWidth="1" collapsed="1"/>
    <col min="97" max="97" width="7.28515625" style="1" hidden="1" customWidth="1" collapsed="1"/>
    <col min="98" max="98" width="12.85546875" style="1" hidden="1" customWidth="1" collapsed="1"/>
    <col min="99" max="99" width="7.28515625" style="1" hidden="1" customWidth="1" collapsed="1"/>
    <col min="100" max="100" width="12.85546875" style="1" hidden="1" customWidth="1" collapsed="1"/>
    <col min="101" max="101" width="9.85546875" style="1" hidden="1" customWidth="1" collapsed="1"/>
    <col min="102" max="102" width="10" style="1" hidden="1" customWidth="1" collapsed="1"/>
    <col min="103" max="103" width="13.42578125" style="1" hidden="1" customWidth="1" collapsed="1"/>
    <col min="104" max="104" width="10.140625" style="1" hidden="1" customWidth="1" collapsed="1"/>
    <col min="105" max="105" width="8.42578125" style="1" hidden="1" customWidth="1" collapsed="1"/>
    <col min="106" max="106" width="13.5703125" style="1" hidden="1" customWidth="1" collapsed="1"/>
    <col min="107" max="107" width="5.140625" style="1" hidden="1" customWidth="1" collapsed="1"/>
    <col min="108" max="108" width="8" style="1" hidden="1" customWidth="1" collapsed="1"/>
    <col min="109" max="109" width="11.42578125" style="1" hidden="1" customWidth="1" collapsed="1"/>
    <col min="110" max="110" width="7.7109375" style="1" hidden="1" customWidth="1" collapsed="1"/>
    <col min="111" max="111" width="7.5703125" style="1" hidden="1" customWidth="1" collapsed="1"/>
    <col min="112" max="113" width="5.140625" style="1" hidden="1" customWidth="1" collapsed="1"/>
    <col min="114" max="114" width="14.140625" style="1" hidden="1" customWidth="1" collapsed="1"/>
    <col min="115" max="115" width="15.5703125" style="1" hidden="1" customWidth="1" collapsed="1"/>
    <col min="116" max="116" width="6.85546875" style="1" hidden="1" customWidth="1" collapsed="1"/>
    <col min="117" max="16384" width="0" style="1" hidden="1" collapsed="1"/>
  </cols>
  <sheetData>
    <row r="1" spans="1:122" ht="30.75" customHeight="1">
      <c r="A1" s="301" t="s">
        <v>135</v>
      </c>
      <c r="B1" s="301"/>
      <c r="C1" s="301"/>
      <c r="D1" s="301"/>
      <c r="E1" s="301"/>
      <c r="F1" s="301"/>
    </row>
    <row r="2" spans="1:122" ht="27.75" customHeight="1">
      <c r="A2" s="302" t="str">
        <f>'GA-55'!D6&amp; " ,   " &amp;'GA-55'!K6&amp;"                         PAN-  "&amp;'GA-55'!P6</f>
        <v>KRISHAN MURARI ,   HEAD CONSTABLE                         PAN-  BHOPK4299K</v>
      </c>
      <c r="B2" s="302"/>
      <c r="C2" s="302"/>
      <c r="D2" s="302"/>
      <c r="E2" s="302"/>
      <c r="F2" s="302"/>
    </row>
    <row r="3" spans="1:122" ht="15" customHeight="1">
      <c r="A3" s="64" t="s">
        <v>115</v>
      </c>
      <c r="B3" s="54">
        <v>48456</v>
      </c>
      <c r="C3" s="55"/>
      <c r="D3" s="64" t="s">
        <v>343</v>
      </c>
      <c r="E3" s="54">
        <v>0</v>
      </c>
      <c r="F3" s="50" t="s">
        <v>154</v>
      </c>
      <c r="DR3" s="3" t="s">
        <v>17</v>
      </c>
    </row>
    <row r="4" spans="1:122" ht="17.25">
      <c r="A4" s="65" t="s">
        <v>168</v>
      </c>
      <c r="B4" s="56">
        <v>0</v>
      </c>
      <c r="C4" s="57"/>
      <c r="D4" s="66" t="s">
        <v>344</v>
      </c>
      <c r="E4" s="56">
        <v>0</v>
      </c>
      <c r="F4" s="50">
        <f>'GA-55'!N31-'GA-55'!I31</f>
        <v>873253</v>
      </c>
      <c r="DR4" s="3"/>
    </row>
    <row r="5" spans="1:122" ht="15" customHeight="1">
      <c r="A5" s="64" t="s">
        <v>169</v>
      </c>
      <c r="B5" s="54">
        <v>0</v>
      </c>
      <c r="C5" s="55"/>
      <c r="D5" s="64" t="s">
        <v>345</v>
      </c>
      <c r="E5" s="54">
        <v>0</v>
      </c>
      <c r="F5" s="51" t="s">
        <v>25</v>
      </c>
      <c r="DR5" s="3"/>
    </row>
    <row r="6" spans="1:122" ht="17.25" customHeight="1">
      <c r="A6" s="66" t="s">
        <v>116</v>
      </c>
      <c r="B6" s="56">
        <v>0</v>
      </c>
      <c r="C6" s="57"/>
      <c r="D6" s="66" t="s">
        <v>346</v>
      </c>
      <c r="E6" s="56">
        <v>0</v>
      </c>
      <c r="F6" s="51">
        <f>'Tax Old Regime'!Q47</f>
        <v>673490</v>
      </c>
      <c r="DR6" s="3"/>
    </row>
    <row r="7" spans="1:122" ht="15" customHeight="1">
      <c r="A7" s="64" t="s">
        <v>117</v>
      </c>
      <c r="B7" s="54">
        <v>0</v>
      </c>
      <c r="C7" s="55"/>
      <c r="D7" s="73" t="s">
        <v>347</v>
      </c>
      <c r="E7" s="54">
        <v>0</v>
      </c>
      <c r="F7" s="52" t="s">
        <v>68</v>
      </c>
      <c r="DR7" s="3"/>
    </row>
    <row r="8" spans="1:122" ht="15" customHeight="1">
      <c r="A8" s="67" t="s">
        <v>118</v>
      </c>
      <c r="B8" s="58">
        <v>0</v>
      </c>
      <c r="C8" s="57"/>
      <c r="D8" s="66" t="s">
        <v>348</v>
      </c>
      <c r="E8" s="58">
        <v>0</v>
      </c>
      <c r="F8" s="53">
        <f>'GA-55'!X31</f>
        <v>25000</v>
      </c>
      <c r="DR8" s="3"/>
    </row>
    <row r="9" spans="1:122" ht="15" customHeight="1">
      <c r="A9" s="64" t="s">
        <v>119</v>
      </c>
      <c r="B9" s="54">
        <v>0</v>
      </c>
      <c r="C9" s="55"/>
      <c r="D9" s="64" t="s">
        <v>349</v>
      </c>
      <c r="E9" s="54">
        <v>0</v>
      </c>
      <c r="F9" s="303" t="s">
        <v>107</v>
      </c>
      <c r="DR9" s="3"/>
    </row>
    <row r="10" spans="1:122" ht="15" customHeight="1">
      <c r="A10" s="67" t="s">
        <v>120</v>
      </c>
      <c r="B10" s="58">
        <v>0</v>
      </c>
      <c r="C10" s="57"/>
      <c r="D10" s="67" t="s">
        <v>350</v>
      </c>
      <c r="E10" s="58">
        <v>0</v>
      </c>
      <c r="F10" s="303"/>
      <c r="DR10" s="3" t="s">
        <v>18</v>
      </c>
    </row>
    <row r="11" spans="1:122" ht="15" customHeight="1">
      <c r="A11" s="64" t="s">
        <v>164</v>
      </c>
      <c r="B11" s="54">
        <v>0</v>
      </c>
      <c r="C11" s="55"/>
      <c r="D11" s="64" t="s">
        <v>351</v>
      </c>
      <c r="E11" s="54">
        <v>0</v>
      </c>
      <c r="F11" s="303"/>
      <c r="DR11" s="3" t="s">
        <v>20</v>
      </c>
    </row>
    <row r="12" spans="1:122" ht="15" customHeight="1">
      <c r="A12" s="67" t="s">
        <v>165</v>
      </c>
      <c r="B12" s="58">
        <v>15000</v>
      </c>
      <c r="C12" s="57"/>
      <c r="D12" s="67" t="s">
        <v>352</v>
      </c>
      <c r="E12" s="58">
        <v>0</v>
      </c>
      <c r="F12" s="51">
        <f>'Tax Old Regime'!Q31</f>
        <v>150000</v>
      </c>
      <c r="DR12" s="3" t="s">
        <v>4</v>
      </c>
    </row>
    <row r="13" spans="1:122" ht="15" customHeight="1">
      <c r="A13" s="64" t="s">
        <v>121</v>
      </c>
      <c r="B13" s="54">
        <v>0</v>
      </c>
      <c r="C13" s="55"/>
      <c r="D13" s="64" t="s">
        <v>353</v>
      </c>
      <c r="E13" s="54">
        <v>0</v>
      </c>
      <c r="F13" s="51"/>
      <c r="DR13" s="3"/>
    </row>
    <row r="14" spans="1:122" ht="15" customHeight="1">
      <c r="A14" s="67" t="s">
        <v>166</v>
      </c>
      <c r="B14" s="58">
        <v>0</v>
      </c>
      <c r="C14" s="57"/>
      <c r="D14" s="67" t="s">
        <v>354</v>
      </c>
      <c r="E14" s="58">
        <v>0</v>
      </c>
      <c r="F14" s="304" t="s">
        <v>8</v>
      </c>
      <c r="DR14" s="3" t="s">
        <v>0</v>
      </c>
    </row>
    <row r="15" spans="1:122" ht="15" customHeight="1">
      <c r="A15" s="64" t="s">
        <v>122</v>
      </c>
      <c r="B15" s="54">
        <v>0</v>
      </c>
      <c r="C15" s="55"/>
      <c r="D15" s="64" t="s">
        <v>355</v>
      </c>
      <c r="E15" s="54">
        <v>0</v>
      </c>
      <c r="F15" s="304"/>
      <c r="DR15" s="3" t="s">
        <v>20</v>
      </c>
    </row>
    <row r="16" spans="1:122" ht="15" customHeight="1">
      <c r="A16" s="67" t="s">
        <v>123</v>
      </c>
      <c r="B16" s="58">
        <v>0</v>
      </c>
      <c r="C16" s="57"/>
      <c r="D16" s="67" t="s">
        <v>356</v>
      </c>
      <c r="E16" s="58">
        <v>0</v>
      </c>
      <c r="F16" s="304"/>
      <c r="DR16" s="3" t="s">
        <v>21</v>
      </c>
    </row>
    <row r="17" spans="1:122" ht="15" customHeight="1">
      <c r="A17" s="64" t="s">
        <v>124</v>
      </c>
      <c r="B17" s="54">
        <v>0</v>
      </c>
      <c r="C17" s="55"/>
      <c r="D17" s="64" t="s">
        <v>357</v>
      </c>
      <c r="E17" s="54">
        <v>0</v>
      </c>
      <c r="F17" s="307">
        <f>IF(B3&gt;=1,(F4*10%+B3),0)</f>
        <v>135781.29999999999</v>
      </c>
      <c r="DR17" s="3" t="s">
        <v>5</v>
      </c>
    </row>
    <row r="18" spans="1:122" ht="15" customHeight="1">
      <c r="A18" s="67" t="s">
        <v>167</v>
      </c>
      <c r="B18" s="58">
        <v>0</v>
      </c>
      <c r="C18" s="57"/>
      <c r="D18" s="67" t="s">
        <v>358</v>
      </c>
      <c r="E18" s="58">
        <v>0</v>
      </c>
      <c r="F18" s="307"/>
      <c r="DR18" s="3" t="s">
        <v>22</v>
      </c>
    </row>
    <row r="19" spans="1:122" ht="15" customHeight="1">
      <c r="A19" s="64" t="s">
        <v>342</v>
      </c>
      <c r="B19" s="54">
        <v>0</v>
      </c>
      <c r="C19" s="272"/>
      <c r="D19" s="64" t="s">
        <v>359</v>
      </c>
      <c r="E19" s="54">
        <v>0</v>
      </c>
      <c r="F19" s="268"/>
      <c r="DR19" s="3"/>
    </row>
    <row r="20" spans="1:122" ht="15" customHeight="1">
      <c r="A20" s="306" t="str">
        <f>'Tax Old Regime'!B63</f>
        <v>Income Tax Payable</v>
      </c>
      <c r="B20" s="306"/>
      <c r="C20" s="47"/>
      <c r="D20" s="48">
        <f>'Tax Old Regime'!Q63</f>
        <v>24086</v>
      </c>
      <c r="E20" s="59" t="s">
        <v>136</v>
      </c>
      <c r="F20" s="49">
        <f>'GA-55'!I31</f>
        <v>48690</v>
      </c>
      <c r="DR20" s="3" t="s">
        <v>7</v>
      </c>
    </row>
    <row r="21" spans="1:122" ht="15" customHeight="1">
      <c r="A21" s="305" t="str">
        <f>"Total Rebate of (US 80C, 80CCC,80CCD(1)) =  "&amp;'Tax Old Regime'!Q31</f>
        <v>Total Rebate of (US 80C, 80CCC,80CCD(1)) =  150000</v>
      </c>
      <c r="B21" s="305"/>
      <c r="C21" s="2"/>
      <c r="D21" s="35" t="str">
        <f>"Investable Amount = "&amp;(150000-'Tax Old Regime'!Q31)</f>
        <v>Investable Amount = 0</v>
      </c>
      <c r="E21" s="2"/>
      <c r="F21" s="2"/>
      <c r="DR21" s="3" t="s">
        <v>19</v>
      </c>
    </row>
    <row r="22" spans="1:122" ht="48" customHeight="1">
      <c r="A22" s="299" t="s">
        <v>157</v>
      </c>
      <c r="B22" s="300"/>
      <c r="C22" s="300"/>
      <c r="D22" s="300"/>
      <c r="E22" s="300"/>
      <c r="F22" s="300"/>
    </row>
    <row r="23" spans="1:122" hidden="1"/>
    <row r="24" spans="1:122" hidden="1"/>
    <row r="25" spans="1:122" hidden="1"/>
    <row r="26" spans="1:122" hidden="1"/>
    <row r="27" spans="1:122" hidden="1"/>
    <row r="28" spans="1:122" hidden="1"/>
    <row r="29" spans="1:122" hidden="1"/>
    <row r="30" spans="1:122" hidden="1"/>
    <row r="31" spans="1:122" hidden="1"/>
    <row r="32" spans="1:122" hidden="1"/>
    <row r="33" hidden="1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/>
  </sheetData>
  <sheetProtection password="FC12" sheet="1" objects="1" scenarios="1"/>
  <customSheetViews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1"/>
      <headerFooter alignWithMargins="0"/>
    </customSheetView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2"/>
      <headerFooter alignWithMargins="0"/>
    </customSheetView>
  </customSheetViews>
  <mergeCells count="8">
    <mergeCell ref="A22:F22"/>
    <mergeCell ref="A1:F1"/>
    <mergeCell ref="A2:F2"/>
    <mergeCell ref="F9:F11"/>
    <mergeCell ref="F14:F16"/>
    <mergeCell ref="A21:B21"/>
    <mergeCell ref="A20:B20"/>
    <mergeCell ref="F17:F18"/>
  </mergeCells>
  <phoneticPr fontId="0" type="noConversion"/>
  <conditionalFormatting sqref="A20:E21 F21">
    <cfRule type="expression" dxfId="2" priority="7" stopIfTrue="1">
      <formula>$A$20="Income Tax Refundable"</formula>
    </cfRule>
    <cfRule type="expression" dxfId="1" priority="8" stopIfTrue="1">
      <formula>$A$20="Income Tax Payable"</formula>
    </cfRule>
  </conditionalFormatting>
  <conditionalFormatting sqref="DR11:DR21">
    <cfRule type="cellIs" dxfId="0" priority="10" stopIfTrue="1" operator="lessThan">
      <formula>1</formula>
    </cfRule>
  </conditionalFormatting>
  <dataValidations count="9">
    <dataValidation type="whole" operator="lessThanOrEqual" allowBlank="1" showInputMessage="1" showErrorMessage="1" errorTitle="Sorry...!!! Not Allow" error="HRA Rebate Permissible up to Actual HRA Recieved" sqref="E3">
      <formula1>H18</formula1>
    </dataValidation>
    <dataValidation type="whole" operator="lessThanOrEqual" allowBlank="1" showInputMessage="1" showErrorMessage="1" errorTitle="Sorry...!!! Not Allow" error="HRA Rebate Permissible up to Actual HRA Recieved" sqref="B3">
      <formula1>F20</formula1>
    </dataValidation>
    <dataValidation type="whole" operator="lessThanOrEqual" allowBlank="1" showInputMessage="1" showErrorMessage="1" errorTitle="Sorry...!!! Not Allow" error="HRA Rebate Permissible up to Actual HRA Recieved" sqref="C14:C19 C3">
      <formula1>G18</formula1>
    </dataValidation>
    <dataValidation type="whole" operator="lessThan" allowBlank="1" showInputMessage="1" showErrorMessage="1" error="Maximum 2 lakh allowed " sqref="B9">
      <formula1>200001</formula1>
    </dataValidation>
    <dataValidation type="whole" operator="lessThan" allowBlank="1" showInputMessage="1" showErrorMessage="1" sqref="E14">
      <formula1>10001</formula1>
    </dataValidation>
    <dataValidation type="whole" operator="lessThan" allowBlank="1" showInputMessage="1" showErrorMessage="1" error="max 5000 allowed" sqref="B4">
      <formula1>5001</formula1>
    </dataValidation>
    <dataValidation type="whole" operator="lessThan" allowBlank="1" showInputMessage="1" showErrorMessage="1" error="max 50000 allowed" sqref="E7">
      <formula1>50001</formula1>
    </dataValidation>
    <dataValidation type="whole" operator="lessThan" allowBlank="1" showInputMessage="1" showErrorMessage="1" error="max 25000 for senior citizen max 50000" sqref="E8">
      <formula1>50001</formula1>
    </dataValidation>
    <dataValidation type="whole" operator="lessThanOrEqual" allowBlank="1" showInputMessage="1" showErrorMessage="1" errorTitle="Sorry...!!! Not Allow" error="HRA Rebate Permissible up to Actual HRA Recieved" sqref="C4:C13">
      <formula1>G20</formula1>
    </dataValidation>
  </dataValidations>
  <hyperlinks>
    <hyperlink ref="A22" r:id="rId3"/>
  </hyperlinks>
  <pageMargins left="0.5" right="0.5" top="0.2" bottom="0.2" header="0" footer="0"/>
  <pageSetup paperSize="9" scale="56" orientation="portrait" r:id="rId4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>
    <tabColor rgb="FF0000FF"/>
  </sheetPr>
  <dimension ref="A1:R82"/>
  <sheetViews>
    <sheetView showGridLines="0" workbookViewId="0">
      <selection activeCell="C11" sqref="C11:O11"/>
    </sheetView>
  </sheetViews>
  <sheetFormatPr defaultColWidth="0" defaultRowHeight="15.75" zeroHeight="1"/>
  <cols>
    <col min="1" max="1" width="3" customWidth="1" collapsed="1"/>
    <col min="2" max="2" width="3.5703125" style="11" customWidth="1" collapsed="1"/>
    <col min="3" max="3" width="4.5703125" style="10" customWidth="1" collapsed="1"/>
    <col min="4" max="5" width="9.140625" style="10" customWidth="1" collapsed="1"/>
    <col min="6" max="6" width="3.85546875" style="10" customWidth="1" collapsed="1"/>
    <col min="7" max="7" width="4.140625" style="10" customWidth="1" collapsed="1"/>
    <col min="8" max="8" width="2.7109375" style="10" customWidth="1" collapsed="1"/>
    <col min="9" max="9" width="10.5703125" style="10" customWidth="1" collapsed="1"/>
    <col min="10" max="10" width="5.140625" style="10" customWidth="1" collapsed="1"/>
    <col min="11" max="11" width="10.28515625" style="10" customWidth="1" collapsed="1"/>
    <col min="12" max="12" width="11.42578125" style="10" customWidth="1" collapsed="1"/>
    <col min="13" max="13" width="9.42578125" style="10" customWidth="1" collapsed="1"/>
    <col min="14" max="14" width="3.5703125" style="10" customWidth="1" collapsed="1"/>
    <col min="15" max="15" width="11.42578125" style="10" customWidth="1" collapsed="1"/>
    <col min="16" max="16" width="3.140625" style="12" customWidth="1" collapsed="1"/>
    <col min="17" max="17" width="14.85546875" style="13" customWidth="1" collapsed="1"/>
    <col min="18" max="18" width="2.42578125" customWidth="1" collapsed="1"/>
    <col min="19" max="16384" width="9.140625" hidden="1" collapsed="1"/>
  </cols>
  <sheetData>
    <row r="1" spans="2:17" s="16" customFormat="1" ht="18.75">
      <c r="B1" s="375" t="str">
        <f>'GA-55'!C4</f>
        <v>कार्यालय पुलिस अधीक्षक, जिला बाराँ</v>
      </c>
      <c r="C1" s="375"/>
      <c r="D1" s="375"/>
      <c r="E1" s="375"/>
      <c r="F1" s="375"/>
      <c r="G1" s="375"/>
      <c r="H1" s="375"/>
      <c r="I1" s="375"/>
      <c r="J1" s="375"/>
      <c r="K1" s="375"/>
      <c r="L1" s="375"/>
      <c r="M1" s="375"/>
      <c r="N1" s="375"/>
      <c r="O1" s="375"/>
      <c r="P1" s="375"/>
      <c r="Q1" s="375"/>
    </row>
    <row r="2" spans="2:17" s="16" customFormat="1" ht="21" thickBot="1">
      <c r="B2" s="376" t="s">
        <v>176</v>
      </c>
      <c r="C2" s="376"/>
      <c r="D2" s="376"/>
      <c r="E2" s="376"/>
      <c r="F2" s="376"/>
      <c r="G2" s="376"/>
      <c r="H2" s="376"/>
      <c r="I2" s="376"/>
      <c r="J2" s="376"/>
      <c r="K2" s="376"/>
      <c r="L2" s="376"/>
      <c r="M2" s="376"/>
      <c r="N2" s="376"/>
      <c r="O2" s="376"/>
      <c r="P2" s="376"/>
      <c r="Q2" s="376"/>
    </row>
    <row r="3" spans="2:17" s="16" customFormat="1" ht="15" customHeight="1">
      <c r="B3" s="78">
        <v>1</v>
      </c>
      <c r="C3" s="377" t="s">
        <v>10</v>
      </c>
      <c r="D3" s="378"/>
      <c r="E3" s="384" t="str">
        <f>'GA-55'!D6</f>
        <v>KRISHAN MURARI</v>
      </c>
      <c r="F3" s="384"/>
      <c r="G3" s="384"/>
      <c r="H3" s="384"/>
      <c r="I3" s="384"/>
      <c r="J3" s="384"/>
      <c r="K3" s="79" t="s">
        <v>28</v>
      </c>
      <c r="L3" s="385" t="str">
        <f>'GA-55'!K6</f>
        <v>HEAD CONSTABLE</v>
      </c>
      <c r="M3" s="385"/>
      <c r="N3" s="385"/>
      <c r="O3" s="80" t="s">
        <v>27</v>
      </c>
      <c r="P3" s="379" t="str">
        <f>IF('GA-55'!P6="","",'GA-55'!P6)</f>
        <v>BHOPK4299K</v>
      </c>
      <c r="Q3" s="380"/>
    </row>
    <row r="4" spans="2:17" s="16" customFormat="1" ht="15" customHeight="1">
      <c r="B4" s="81">
        <v>2</v>
      </c>
      <c r="C4" s="381" t="s">
        <v>181</v>
      </c>
      <c r="D4" s="381"/>
      <c r="E4" s="317"/>
      <c r="F4" s="317"/>
      <c r="G4" s="317"/>
      <c r="H4" s="317"/>
      <c r="I4" s="317"/>
      <c r="J4" s="317"/>
      <c r="K4" s="381"/>
      <c r="L4" s="317"/>
      <c r="M4" s="317"/>
      <c r="N4" s="317"/>
      <c r="O4" s="381"/>
      <c r="P4" s="82" t="s">
        <v>11</v>
      </c>
      <c r="Q4" s="83">
        <f>'GA-55'!N31</f>
        <v>921943</v>
      </c>
    </row>
    <row r="5" spans="2:17" s="16" customFormat="1" ht="15" customHeight="1">
      <c r="B5" s="81">
        <v>3</v>
      </c>
      <c r="C5" s="317" t="s">
        <v>338</v>
      </c>
      <c r="D5" s="317"/>
      <c r="E5" s="317"/>
      <c r="F5" s="317"/>
      <c r="G5" s="317"/>
      <c r="H5" s="317"/>
      <c r="I5" s="317"/>
      <c r="J5" s="317"/>
      <c r="K5" s="317"/>
      <c r="L5" s="317"/>
      <c r="M5" s="317"/>
      <c r="N5" s="317"/>
      <c r="O5" s="317"/>
      <c r="P5" s="82" t="s">
        <v>11</v>
      </c>
      <c r="Q5" s="84">
        <f>'Other Deduction'!B3</f>
        <v>48456</v>
      </c>
    </row>
    <row r="6" spans="2:17" s="16" customFormat="1" ht="15" customHeight="1">
      <c r="B6" s="81"/>
      <c r="C6" s="342" t="s">
        <v>337</v>
      </c>
      <c r="D6" s="343"/>
      <c r="E6" s="343"/>
      <c r="F6" s="343"/>
      <c r="G6" s="343"/>
      <c r="H6" s="343"/>
      <c r="I6" s="343"/>
      <c r="J6" s="343"/>
      <c r="K6" s="343"/>
      <c r="L6" s="343"/>
      <c r="M6" s="343"/>
      <c r="N6" s="343"/>
      <c r="O6" s="344"/>
      <c r="P6" s="267" t="s">
        <v>11</v>
      </c>
      <c r="Q6" s="271">
        <f>'Other Deduction'!B19</f>
        <v>0</v>
      </c>
    </row>
    <row r="7" spans="2:17" s="16" customFormat="1" ht="15" customHeight="1">
      <c r="B7" s="81">
        <v>4</v>
      </c>
      <c r="C7" s="356" t="s">
        <v>29</v>
      </c>
      <c r="D7" s="356"/>
      <c r="E7" s="356"/>
      <c r="F7" s="356"/>
      <c r="G7" s="356"/>
      <c r="H7" s="356"/>
      <c r="I7" s="356"/>
      <c r="J7" s="356"/>
      <c r="K7" s="356"/>
      <c r="L7" s="356"/>
      <c r="M7" s="356"/>
      <c r="N7" s="356"/>
      <c r="O7" s="356"/>
      <c r="P7" s="82" t="s">
        <v>11</v>
      </c>
      <c r="Q7" s="84">
        <f>Q4-Q5-Q6</f>
        <v>873487</v>
      </c>
    </row>
    <row r="8" spans="2:17" s="16" customFormat="1" ht="15" customHeight="1">
      <c r="B8" s="314">
        <v>5</v>
      </c>
      <c r="C8" s="342" t="s">
        <v>174</v>
      </c>
      <c r="D8" s="343"/>
      <c r="E8" s="343"/>
      <c r="F8" s="343"/>
      <c r="G8" s="343"/>
      <c r="H8" s="343"/>
      <c r="I8" s="343"/>
      <c r="J8" s="343"/>
      <c r="K8" s="343"/>
      <c r="L8" s="343"/>
      <c r="M8" s="383">
        <f>'Other Deduction'!B4</f>
        <v>0</v>
      </c>
      <c r="N8" s="383"/>
      <c r="O8" s="383"/>
      <c r="P8" s="363"/>
      <c r="Q8" s="364"/>
    </row>
    <row r="9" spans="2:17" s="16" customFormat="1" ht="15" customHeight="1">
      <c r="B9" s="315"/>
      <c r="C9" s="342" t="s">
        <v>72</v>
      </c>
      <c r="D9" s="343"/>
      <c r="E9" s="343"/>
      <c r="F9" s="343"/>
      <c r="G9" s="343"/>
      <c r="H9" s="343"/>
      <c r="I9" s="343"/>
      <c r="J9" s="343"/>
      <c r="K9" s="343"/>
      <c r="L9" s="343"/>
      <c r="M9" s="383">
        <f>'Other Deduction'!B5</f>
        <v>0</v>
      </c>
      <c r="N9" s="383"/>
      <c r="O9" s="383"/>
      <c r="P9" s="367"/>
      <c r="Q9" s="368"/>
    </row>
    <row r="10" spans="2:17" s="16" customFormat="1" ht="15" customHeight="1">
      <c r="B10" s="316"/>
      <c r="C10" s="342" t="s">
        <v>153</v>
      </c>
      <c r="D10" s="343"/>
      <c r="E10" s="343"/>
      <c r="F10" s="343"/>
      <c r="G10" s="343"/>
      <c r="H10" s="343"/>
      <c r="I10" s="343"/>
      <c r="J10" s="343"/>
      <c r="K10" s="343"/>
      <c r="L10" s="343"/>
      <c r="M10" s="383">
        <f>IF(Q7&lt;50000,Q7,50000)</f>
        <v>50000</v>
      </c>
      <c r="N10" s="383"/>
      <c r="O10" s="383"/>
      <c r="P10" s="82" t="s">
        <v>11</v>
      </c>
      <c r="Q10" s="84">
        <f>SUM(M8:O10)</f>
        <v>50000</v>
      </c>
    </row>
    <row r="11" spans="2:17" s="16" customFormat="1" ht="15" customHeight="1">
      <c r="B11" s="81">
        <v>6</v>
      </c>
      <c r="C11" s="382" t="s">
        <v>12</v>
      </c>
      <c r="D11" s="382"/>
      <c r="E11" s="382"/>
      <c r="F11" s="382"/>
      <c r="G11" s="382"/>
      <c r="H11" s="382"/>
      <c r="I11" s="382"/>
      <c r="J11" s="382"/>
      <c r="K11" s="382"/>
      <c r="L11" s="382"/>
      <c r="M11" s="382"/>
      <c r="N11" s="382"/>
      <c r="O11" s="382"/>
      <c r="P11" s="82" t="s">
        <v>11</v>
      </c>
      <c r="Q11" s="84">
        <f>Q7-Q10</f>
        <v>823487</v>
      </c>
    </row>
    <row r="12" spans="2:17" s="16" customFormat="1" ht="15" customHeight="1">
      <c r="B12" s="386">
        <v>7</v>
      </c>
      <c r="C12" s="317" t="s">
        <v>30</v>
      </c>
      <c r="D12" s="317"/>
      <c r="E12" s="317"/>
      <c r="F12" s="317"/>
      <c r="G12" s="317"/>
      <c r="H12" s="317"/>
      <c r="I12" s="317"/>
      <c r="J12" s="317"/>
      <c r="K12" s="382" t="s">
        <v>31</v>
      </c>
      <c r="L12" s="382"/>
      <c r="M12" s="383">
        <f>'Other Deduction'!B6</f>
        <v>0</v>
      </c>
      <c r="N12" s="383"/>
      <c r="O12" s="383"/>
      <c r="P12" s="398"/>
      <c r="Q12" s="399"/>
    </row>
    <row r="13" spans="2:17" s="16" customFormat="1" ht="15" customHeight="1">
      <c r="B13" s="386"/>
      <c r="C13" s="393" t="s">
        <v>32</v>
      </c>
      <c r="D13" s="394"/>
      <c r="E13" s="390" t="s">
        <v>85</v>
      </c>
      <c r="F13" s="391"/>
      <c r="G13" s="392"/>
      <c r="H13" s="400" t="s">
        <v>13</v>
      </c>
      <c r="I13" s="400"/>
      <c r="J13" s="400"/>
      <c r="K13" s="382" t="s">
        <v>33</v>
      </c>
      <c r="L13" s="382"/>
      <c r="M13" s="382" t="s">
        <v>63</v>
      </c>
      <c r="N13" s="382"/>
      <c r="O13" s="382"/>
      <c r="P13" s="398"/>
      <c r="Q13" s="399"/>
    </row>
    <row r="14" spans="2:17" s="16" customFormat="1" ht="15" customHeight="1">
      <c r="B14" s="386"/>
      <c r="C14" s="395"/>
      <c r="D14" s="396"/>
      <c r="E14" s="387">
        <f>ROUND(M12*0.3,0)</f>
        <v>0</v>
      </c>
      <c r="F14" s="388"/>
      <c r="G14" s="389"/>
      <c r="H14" s="383">
        <f>IF(('GA-55'!W31+'Other Deduction'!B9)&gt;200000,200000,('GA-55'!W31+'Other Deduction'!B9))</f>
        <v>0</v>
      </c>
      <c r="I14" s="383"/>
      <c r="J14" s="383"/>
      <c r="K14" s="383">
        <f>'Other Deduction'!B7</f>
        <v>0</v>
      </c>
      <c r="L14" s="383"/>
      <c r="M14" s="383">
        <f>E14+H14+K14</f>
        <v>0</v>
      </c>
      <c r="N14" s="383"/>
      <c r="O14" s="383"/>
      <c r="P14" s="398"/>
      <c r="Q14" s="399"/>
    </row>
    <row r="15" spans="2:17" s="16" customFormat="1" ht="15" customHeight="1">
      <c r="B15" s="81"/>
      <c r="C15" s="382" t="s">
        <v>34</v>
      </c>
      <c r="D15" s="382"/>
      <c r="E15" s="382"/>
      <c r="F15" s="382"/>
      <c r="G15" s="382"/>
      <c r="H15" s="382"/>
      <c r="I15" s="382"/>
      <c r="J15" s="382"/>
      <c r="K15" s="382"/>
      <c r="L15" s="382"/>
      <c r="M15" s="382"/>
      <c r="N15" s="382"/>
      <c r="O15" s="382"/>
      <c r="P15" s="82" t="s">
        <v>11</v>
      </c>
      <c r="Q15" s="84">
        <f>M12-M14</f>
        <v>0</v>
      </c>
    </row>
    <row r="16" spans="2:17" s="16" customFormat="1" ht="15" customHeight="1">
      <c r="B16" s="81">
        <v>8</v>
      </c>
      <c r="C16" s="382" t="s">
        <v>64</v>
      </c>
      <c r="D16" s="382"/>
      <c r="E16" s="382"/>
      <c r="F16" s="382"/>
      <c r="G16" s="382"/>
      <c r="H16" s="382"/>
      <c r="I16" s="382"/>
      <c r="J16" s="382"/>
      <c r="K16" s="382"/>
      <c r="L16" s="382"/>
      <c r="M16" s="382"/>
      <c r="N16" s="382"/>
      <c r="O16" s="382"/>
      <c r="P16" s="82" t="s">
        <v>11</v>
      </c>
      <c r="Q16" s="84">
        <f>Q11+Q15</f>
        <v>823487</v>
      </c>
    </row>
    <row r="17" spans="2:17" s="16" customFormat="1" ht="15" customHeight="1">
      <c r="B17" s="81">
        <v>9</v>
      </c>
      <c r="C17" s="317" t="s">
        <v>26</v>
      </c>
      <c r="D17" s="317"/>
      <c r="E17" s="317"/>
      <c r="F17" s="317"/>
      <c r="G17" s="317"/>
      <c r="H17" s="317"/>
      <c r="I17" s="317"/>
      <c r="J17" s="317"/>
      <c r="K17" s="317"/>
      <c r="L17" s="317"/>
      <c r="M17" s="317"/>
      <c r="N17" s="317"/>
      <c r="O17" s="317"/>
      <c r="P17" s="82" t="s">
        <v>11</v>
      </c>
      <c r="Q17" s="84">
        <f>'Other Deduction'!E3+'Other Deduction'!E4</f>
        <v>0</v>
      </c>
    </row>
    <row r="18" spans="2:17" s="16" customFormat="1" ht="15" customHeight="1">
      <c r="B18" s="81">
        <v>10</v>
      </c>
      <c r="C18" s="317" t="s">
        <v>35</v>
      </c>
      <c r="D18" s="317"/>
      <c r="E18" s="317"/>
      <c r="F18" s="317"/>
      <c r="G18" s="317"/>
      <c r="H18" s="317"/>
      <c r="I18" s="317"/>
      <c r="J18" s="317"/>
      <c r="K18" s="317"/>
      <c r="L18" s="317"/>
      <c r="M18" s="317"/>
      <c r="N18" s="317"/>
      <c r="O18" s="317"/>
      <c r="P18" s="82" t="s">
        <v>11</v>
      </c>
      <c r="Q18" s="83">
        <f>Q16+Q17</f>
        <v>823487</v>
      </c>
    </row>
    <row r="19" spans="2:17" s="16" customFormat="1" ht="15" customHeight="1">
      <c r="B19" s="314">
        <v>11</v>
      </c>
      <c r="C19" s="345" t="s">
        <v>113</v>
      </c>
      <c r="D19" s="345"/>
      <c r="E19" s="345"/>
      <c r="F19" s="345"/>
      <c r="G19" s="345"/>
      <c r="H19" s="345"/>
      <c r="I19" s="345"/>
      <c r="J19" s="345"/>
      <c r="K19" s="345"/>
      <c r="L19" s="345"/>
      <c r="M19" s="345"/>
      <c r="N19" s="345"/>
      <c r="O19" s="345"/>
      <c r="P19" s="345"/>
      <c r="Q19" s="352"/>
    </row>
    <row r="20" spans="2:17" s="16" customFormat="1" ht="15" customHeight="1">
      <c r="B20" s="315"/>
      <c r="C20" s="357" t="s">
        <v>185</v>
      </c>
      <c r="D20" s="357"/>
      <c r="E20" s="357"/>
      <c r="F20" s="357"/>
      <c r="G20" s="357"/>
      <c r="H20" s="357"/>
      <c r="I20" s="357"/>
      <c r="J20" s="357"/>
      <c r="K20" s="357"/>
      <c r="L20" s="357"/>
      <c r="M20" s="357"/>
      <c r="N20" s="357"/>
      <c r="O20" s="357"/>
      <c r="P20" s="357"/>
      <c r="Q20" s="358"/>
    </row>
    <row r="21" spans="2:17" s="16" customFormat="1" ht="17.25" customHeight="1">
      <c r="B21" s="315"/>
      <c r="C21" s="85" t="s">
        <v>36</v>
      </c>
      <c r="D21" s="317" t="s">
        <v>73</v>
      </c>
      <c r="E21" s="317"/>
      <c r="F21" s="317"/>
      <c r="G21" s="317"/>
      <c r="H21" s="82" t="s">
        <v>11</v>
      </c>
      <c r="I21" s="86">
        <f>'GA-55'!Q31</f>
        <v>26400</v>
      </c>
      <c r="J21" s="85" t="s">
        <v>37</v>
      </c>
      <c r="K21" s="87" t="s">
        <v>40</v>
      </c>
      <c r="L21" s="87"/>
      <c r="M21" s="87"/>
      <c r="N21" s="82" t="s">
        <v>11</v>
      </c>
      <c r="O21" s="86">
        <f>'Other Deduction'!E6</f>
        <v>0</v>
      </c>
      <c r="P21" s="363"/>
      <c r="Q21" s="364"/>
    </row>
    <row r="22" spans="2:17" s="16" customFormat="1" ht="17.25" customHeight="1">
      <c r="B22" s="315"/>
      <c r="C22" s="85" t="s">
        <v>38</v>
      </c>
      <c r="D22" s="317" t="s">
        <v>74</v>
      </c>
      <c r="E22" s="317"/>
      <c r="F22" s="317"/>
      <c r="G22" s="317"/>
      <c r="H22" s="82" t="s">
        <v>11</v>
      </c>
      <c r="I22" s="86">
        <f>'GA-55'!T31+'Other Deduction'!B10</f>
        <v>27240</v>
      </c>
      <c r="J22" s="85" t="s">
        <v>39</v>
      </c>
      <c r="K22" s="87" t="s">
        <v>16</v>
      </c>
      <c r="L22" s="87"/>
      <c r="M22" s="87"/>
      <c r="N22" s="82" t="s">
        <v>11</v>
      </c>
      <c r="O22" s="88">
        <f>'Other Deduction'!B15</f>
        <v>0</v>
      </c>
      <c r="P22" s="365"/>
      <c r="Q22" s="366"/>
    </row>
    <row r="23" spans="2:17" s="16" customFormat="1" ht="17.25" customHeight="1">
      <c r="B23" s="315"/>
      <c r="C23" s="85" t="s">
        <v>41</v>
      </c>
      <c r="D23" s="317" t="s">
        <v>75</v>
      </c>
      <c r="E23" s="317"/>
      <c r="F23" s="317"/>
      <c r="G23" s="317"/>
      <c r="H23" s="82" t="s">
        <v>11</v>
      </c>
      <c r="I23" s="86">
        <f>'Other Deduction'!B14</f>
        <v>0</v>
      </c>
      <c r="J23" s="85" t="s">
        <v>42</v>
      </c>
      <c r="K23" s="369" t="s">
        <v>102</v>
      </c>
      <c r="L23" s="370"/>
      <c r="M23" s="371"/>
      <c r="N23" s="82" t="s">
        <v>11</v>
      </c>
      <c r="O23" s="88">
        <f>'Other Deduction'!B12</f>
        <v>15000</v>
      </c>
      <c r="P23" s="365"/>
      <c r="Q23" s="366"/>
    </row>
    <row r="24" spans="2:17" s="16" customFormat="1" ht="17.25" customHeight="1">
      <c r="B24" s="315"/>
      <c r="C24" s="85" t="s">
        <v>43</v>
      </c>
      <c r="D24" s="317" t="s">
        <v>76</v>
      </c>
      <c r="E24" s="317"/>
      <c r="F24" s="317"/>
      <c r="G24" s="317"/>
      <c r="H24" s="82" t="s">
        <v>11</v>
      </c>
      <c r="I24" s="86">
        <f>'Other Deduction'!B16</f>
        <v>0</v>
      </c>
      <c r="J24" s="85" t="s">
        <v>44</v>
      </c>
      <c r="K24" s="369" t="s">
        <v>105</v>
      </c>
      <c r="L24" s="370"/>
      <c r="M24" s="371"/>
      <c r="N24" s="82" t="s">
        <v>11</v>
      </c>
      <c r="O24" s="86">
        <f>'Other Deduction'!E15</f>
        <v>0</v>
      </c>
      <c r="P24" s="365"/>
      <c r="Q24" s="366"/>
    </row>
    <row r="25" spans="2:17" s="16" customFormat="1" ht="17.25" customHeight="1">
      <c r="B25" s="315"/>
      <c r="C25" s="85" t="s">
        <v>45</v>
      </c>
      <c r="D25" s="317" t="s">
        <v>77</v>
      </c>
      <c r="E25" s="317"/>
      <c r="F25" s="317"/>
      <c r="G25" s="317"/>
      <c r="H25" s="82" t="s">
        <v>11</v>
      </c>
      <c r="I25" s="86">
        <f>'Other Deduction'!B17</f>
        <v>0</v>
      </c>
      <c r="J25" s="85" t="s">
        <v>48</v>
      </c>
      <c r="K25" s="87" t="s">
        <v>104</v>
      </c>
      <c r="L25" s="87"/>
      <c r="M25" s="87"/>
      <c r="N25" s="82" t="s">
        <v>11</v>
      </c>
      <c r="O25" s="86">
        <f>'Other Deduction'!E16</f>
        <v>0</v>
      </c>
      <c r="P25" s="365"/>
      <c r="Q25" s="366"/>
    </row>
    <row r="26" spans="2:17" s="16" customFormat="1" ht="30" customHeight="1">
      <c r="B26" s="315"/>
      <c r="C26" s="85" t="s">
        <v>47</v>
      </c>
      <c r="D26" s="372" t="s">
        <v>184</v>
      </c>
      <c r="E26" s="373"/>
      <c r="F26" s="373"/>
      <c r="G26" s="374"/>
      <c r="H26" s="82" t="s">
        <v>11</v>
      </c>
      <c r="I26" s="86">
        <f>'GA-55'!O31</f>
        <v>83090</v>
      </c>
      <c r="J26" s="85" t="s">
        <v>46</v>
      </c>
      <c r="K26" s="369" t="s">
        <v>103</v>
      </c>
      <c r="L26" s="370"/>
      <c r="M26" s="371"/>
      <c r="N26" s="82" t="s">
        <v>11</v>
      </c>
      <c r="O26" s="86">
        <f>'Other Deduction'!B11</f>
        <v>0</v>
      </c>
      <c r="P26" s="365"/>
      <c r="Q26" s="366"/>
    </row>
    <row r="27" spans="2:17" s="16" customFormat="1" ht="17.25" customHeight="1">
      <c r="B27" s="315"/>
      <c r="C27" s="85" t="s">
        <v>49</v>
      </c>
      <c r="D27" s="342" t="s">
        <v>109</v>
      </c>
      <c r="E27" s="343"/>
      <c r="F27" s="343"/>
      <c r="G27" s="344"/>
      <c r="H27" s="82" t="s">
        <v>11</v>
      </c>
      <c r="I27" s="88">
        <f>'GA-55'!U11</f>
        <v>0</v>
      </c>
      <c r="J27" s="85" t="s">
        <v>50</v>
      </c>
      <c r="K27" s="89" t="s">
        <v>133</v>
      </c>
      <c r="L27" s="89"/>
      <c r="M27" s="89"/>
      <c r="N27" s="82" t="s">
        <v>11</v>
      </c>
      <c r="O27" s="86">
        <f>'Other Deduction'!E5</f>
        <v>0</v>
      </c>
      <c r="P27" s="365"/>
      <c r="Q27" s="366"/>
    </row>
    <row r="28" spans="2:17" s="16" customFormat="1" ht="17.25" customHeight="1">
      <c r="B28" s="315"/>
      <c r="C28" s="85" t="s">
        <v>51</v>
      </c>
      <c r="D28" s="317" t="s">
        <v>9</v>
      </c>
      <c r="E28" s="317"/>
      <c r="F28" s="317"/>
      <c r="G28" s="317"/>
      <c r="H28" s="82" t="s">
        <v>11</v>
      </c>
      <c r="I28" s="88">
        <f>'Other Deduction'!B13</f>
        <v>0</v>
      </c>
      <c r="J28" s="85" t="s">
        <v>52</v>
      </c>
      <c r="K28" s="369" t="s">
        <v>138</v>
      </c>
      <c r="L28" s="370"/>
      <c r="M28" s="371"/>
      <c r="N28" s="82" t="s">
        <v>11</v>
      </c>
      <c r="O28" s="86">
        <f>'Other Deduction'!B18</f>
        <v>0</v>
      </c>
      <c r="P28" s="365"/>
      <c r="Q28" s="366"/>
    </row>
    <row r="29" spans="2:17" s="16" customFormat="1" ht="17.25" customHeight="1">
      <c r="B29" s="315"/>
      <c r="C29" s="85" t="s">
        <v>53</v>
      </c>
      <c r="D29" s="317" t="s">
        <v>86</v>
      </c>
      <c r="E29" s="317"/>
      <c r="F29" s="317"/>
      <c r="G29" s="317"/>
      <c r="H29" s="82" t="s">
        <v>11</v>
      </c>
      <c r="I29" s="86">
        <f>'GA-55'!V31+'Other Deduction'!B8</f>
        <v>0</v>
      </c>
      <c r="J29" s="85" t="s">
        <v>137</v>
      </c>
      <c r="K29" s="362"/>
      <c r="L29" s="362"/>
      <c r="M29" s="362"/>
      <c r="N29" s="82" t="s">
        <v>11</v>
      </c>
      <c r="O29" s="86"/>
      <c r="P29" s="365"/>
      <c r="Q29" s="366"/>
    </row>
    <row r="30" spans="2:17" s="16" customFormat="1" ht="15" customHeight="1">
      <c r="B30" s="315"/>
      <c r="C30" s="359" t="s">
        <v>139</v>
      </c>
      <c r="D30" s="360"/>
      <c r="E30" s="360"/>
      <c r="F30" s="360"/>
      <c r="G30" s="360"/>
      <c r="H30" s="360"/>
      <c r="I30" s="360"/>
      <c r="J30" s="360"/>
      <c r="K30" s="360"/>
      <c r="L30" s="360"/>
      <c r="M30" s="361"/>
      <c r="N30" s="82" t="s">
        <v>11</v>
      </c>
      <c r="O30" s="90">
        <f>SUM(I21:I29)+SUM(O21:O29)</f>
        <v>151730</v>
      </c>
      <c r="P30" s="367"/>
      <c r="Q30" s="368"/>
    </row>
    <row r="31" spans="2:17" s="16" customFormat="1" ht="15" customHeight="1">
      <c r="B31" s="315"/>
      <c r="C31" s="356" t="s">
        <v>100</v>
      </c>
      <c r="D31" s="356"/>
      <c r="E31" s="356"/>
      <c r="F31" s="356"/>
      <c r="G31" s="356"/>
      <c r="H31" s="356"/>
      <c r="I31" s="356"/>
      <c r="J31" s="356"/>
      <c r="K31" s="356"/>
      <c r="L31" s="356"/>
      <c r="M31" s="356"/>
      <c r="N31" s="356"/>
      <c r="O31" s="356"/>
      <c r="P31" s="82" t="s">
        <v>11</v>
      </c>
      <c r="Q31" s="83">
        <f>IF(O30&lt;150001,ROUND(O30,0),150000)</f>
        <v>150000</v>
      </c>
    </row>
    <row r="32" spans="2:17" s="16" customFormat="1" ht="15" customHeight="1">
      <c r="B32" s="315"/>
      <c r="C32" s="342" t="s">
        <v>326</v>
      </c>
      <c r="D32" s="343"/>
      <c r="E32" s="343"/>
      <c r="F32" s="343"/>
      <c r="G32" s="343"/>
      <c r="H32" s="343"/>
      <c r="I32" s="343"/>
      <c r="J32" s="343"/>
      <c r="K32" s="343"/>
      <c r="L32" s="343"/>
      <c r="M32" s="343"/>
      <c r="N32" s="343"/>
      <c r="O32" s="344"/>
      <c r="P32" s="82" t="s">
        <v>11</v>
      </c>
      <c r="Q32" s="83">
        <f>'Other Deduction'!E7</f>
        <v>0</v>
      </c>
    </row>
    <row r="33" spans="2:17" s="16" customFormat="1" ht="15" customHeight="1">
      <c r="B33" s="316"/>
      <c r="C33" s="356" t="s">
        <v>108</v>
      </c>
      <c r="D33" s="356"/>
      <c r="E33" s="356"/>
      <c r="F33" s="356"/>
      <c r="G33" s="356"/>
      <c r="H33" s="356"/>
      <c r="I33" s="356"/>
      <c r="J33" s="356"/>
      <c r="K33" s="356"/>
      <c r="L33" s="356"/>
      <c r="M33" s="356"/>
      <c r="N33" s="356"/>
      <c r="O33" s="356"/>
      <c r="P33" s="82" t="s">
        <v>11</v>
      </c>
      <c r="Q33" s="83">
        <f>SUM(Q31:Q32)</f>
        <v>150000</v>
      </c>
    </row>
    <row r="34" spans="2:17" s="16" customFormat="1" ht="15" customHeight="1">
      <c r="B34" s="314">
        <v>12</v>
      </c>
      <c r="C34" s="345" t="s">
        <v>114</v>
      </c>
      <c r="D34" s="345"/>
      <c r="E34" s="345"/>
      <c r="F34" s="345"/>
      <c r="G34" s="345"/>
      <c r="H34" s="345"/>
      <c r="I34" s="345"/>
      <c r="J34" s="345"/>
      <c r="K34" s="345"/>
      <c r="L34" s="345"/>
      <c r="M34" s="345"/>
      <c r="N34" s="345"/>
      <c r="O34" s="345"/>
      <c r="P34" s="345"/>
      <c r="Q34" s="352"/>
    </row>
    <row r="35" spans="2:17" s="16" customFormat="1" ht="15" customHeight="1">
      <c r="B35" s="315"/>
      <c r="C35" s="353" t="s">
        <v>340</v>
      </c>
      <c r="D35" s="354"/>
      <c r="E35" s="354"/>
      <c r="F35" s="354"/>
      <c r="G35" s="354"/>
      <c r="H35" s="354"/>
      <c r="I35" s="354"/>
      <c r="J35" s="354"/>
      <c r="K35" s="354"/>
      <c r="L35" s="354"/>
      <c r="M35" s="354"/>
      <c r="N35" s="354"/>
      <c r="O35" s="355"/>
      <c r="P35" s="82" t="s">
        <v>11</v>
      </c>
      <c r="Q35" s="84">
        <f>'Other Deduction'!E8</f>
        <v>0</v>
      </c>
    </row>
    <row r="36" spans="2:17" s="16" customFormat="1" ht="15" customHeight="1">
      <c r="B36" s="315"/>
      <c r="C36" s="317" t="s">
        <v>147</v>
      </c>
      <c r="D36" s="317"/>
      <c r="E36" s="317"/>
      <c r="F36" s="317"/>
      <c r="G36" s="317"/>
      <c r="H36" s="317"/>
      <c r="I36" s="317"/>
      <c r="J36" s="317"/>
      <c r="K36" s="317"/>
      <c r="L36" s="317"/>
      <c r="M36" s="317"/>
      <c r="N36" s="317"/>
      <c r="O36" s="317"/>
      <c r="P36" s="82" t="s">
        <v>11</v>
      </c>
      <c r="Q36" s="84">
        <f>'Other Deduction'!E9</f>
        <v>0</v>
      </c>
    </row>
    <row r="37" spans="2:17" s="16" customFormat="1" ht="15" customHeight="1">
      <c r="B37" s="315"/>
      <c r="C37" s="317" t="s">
        <v>156</v>
      </c>
      <c r="D37" s="317"/>
      <c r="E37" s="317"/>
      <c r="F37" s="317"/>
      <c r="G37" s="317"/>
      <c r="H37" s="317"/>
      <c r="I37" s="317"/>
      <c r="J37" s="317"/>
      <c r="K37" s="317"/>
      <c r="L37" s="317"/>
      <c r="M37" s="317"/>
      <c r="N37" s="317"/>
      <c r="O37" s="317"/>
      <c r="P37" s="82" t="s">
        <v>11</v>
      </c>
      <c r="Q37" s="84">
        <f>'Other Deduction'!E10</f>
        <v>0</v>
      </c>
    </row>
    <row r="38" spans="2:17" s="16" customFormat="1" ht="15" customHeight="1">
      <c r="B38" s="315"/>
      <c r="C38" s="317" t="s">
        <v>125</v>
      </c>
      <c r="D38" s="317"/>
      <c r="E38" s="317"/>
      <c r="F38" s="317"/>
      <c r="G38" s="317"/>
      <c r="H38" s="317"/>
      <c r="I38" s="317"/>
      <c r="J38" s="317"/>
      <c r="K38" s="317"/>
      <c r="L38" s="317"/>
      <c r="M38" s="317"/>
      <c r="N38" s="317"/>
      <c r="O38" s="317"/>
      <c r="P38" s="82" t="s">
        <v>11</v>
      </c>
      <c r="Q38" s="84">
        <f>'Other Deduction'!E11</f>
        <v>0</v>
      </c>
    </row>
    <row r="39" spans="2:17" s="16" customFormat="1" ht="15" customHeight="1">
      <c r="B39" s="315"/>
      <c r="C39" s="317" t="s">
        <v>126</v>
      </c>
      <c r="D39" s="317"/>
      <c r="E39" s="317"/>
      <c r="F39" s="317"/>
      <c r="G39" s="317"/>
      <c r="H39" s="317"/>
      <c r="I39" s="317"/>
      <c r="J39" s="317"/>
      <c r="K39" s="317"/>
      <c r="L39" s="317"/>
      <c r="M39" s="317"/>
      <c r="N39" s="317"/>
      <c r="O39" s="317"/>
      <c r="P39" s="82" t="s">
        <v>11</v>
      </c>
      <c r="Q39" s="84">
        <f>'Other Deduction'!E12</f>
        <v>0</v>
      </c>
    </row>
    <row r="40" spans="2:17" s="16" customFormat="1" ht="15" customHeight="1">
      <c r="B40" s="315"/>
      <c r="C40" s="353" t="s">
        <v>127</v>
      </c>
      <c r="D40" s="354"/>
      <c r="E40" s="354"/>
      <c r="F40" s="354"/>
      <c r="G40" s="354"/>
      <c r="H40" s="354"/>
      <c r="I40" s="354"/>
      <c r="J40" s="354"/>
      <c r="K40" s="354"/>
      <c r="L40" s="354"/>
      <c r="M40" s="354"/>
      <c r="N40" s="354"/>
      <c r="O40" s="355"/>
      <c r="P40" s="82" t="s">
        <v>11</v>
      </c>
      <c r="Q40" s="84">
        <f>'Other Deduction'!E13</f>
        <v>0</v>
      </c>
    </row>
    <row r="41" spans="2:17" s="16" customFormat="1" ht="15" customHeight="1">
      <c r="B41" s="315"/>
      <c r="C41" s="342" t="s">
        <v>148</v>
      </c>
      <c r="D41" s="343"/>
      <c r="E41" s="343"/>
      <c r="F41" s="343"/>
      <c r="G41" s="343"/>
      <c r="H41" s="343"/>
      <c r="I41" s="343"/>
      <c r="J41" s="343"/>
      <c r="K41" s="343"/>
      <c r="L41" s="343"/>
      <c r="M41" s="343"/>
      <c r="N41" s="343"/>
      <c r="O41" s="344"/>
      <c r="P41" s="82" t="s">
        <v>11</v>
      </c>
      <c r="Q41" s="84">
        <f>IF('GA-55'!AB2&lt;&gt;"No",IF('Other Deduction'!E3&lt;50001,'Other Deduction'!E3,50000),IF('Other Deduction'!E3&lt;10001,'Other Deduction'!E3,10000))</f>
        <v>0</v>
      </c>
    </row>
    <row r="42" spans="2:17" s="16" customFormat="1" ht="15" customHeight="1">
      <c r="B42" s="315"/>
      <c r="C42" s="342" t="s">
        <v>106</v>
      </c>
      <c r="D42" s="343"/>
      <c r="E42" s="343"/>
      <c r="F42" s="343"/>
      <c r="G42" s="343"/>
      <c r="H42" s="343"/>
      <c r="I42" s="343"/>
      <c r="J42" s="343"/>
      <c r="K42" s="343"/>
      <c r="L42" s="343"/>
      <c r="M42" s="343"/>
      <c r="N42" s="343"/>
      <c r="O42" s="344"/>
      <c r="P42" s="82" t="s">
        <v>11</v>
      </c>
      <c r="Q42" s="84">
        <f>'Other Deduction'!E14</f>
        <v>0</v>
      </c>
    </row>
    <row r="43" spans="2:17" s="16" customFormat="1" ht="15" customHeight="1">
      <c r="B43" s="315"/>
      <c r="C43" s="342" t="s">
        <v>339</v>
      </c>
      <c r="D43" s="343"/>
      <c r="E43" s="343"/>
      <c r="F43" s="343"/>
      <c r="G43" s="343"/>
      <c r="H43" s="343"/>
      <c r="I43" s="343"/>
      <c r="J43" s="343"/>
      <c r="K43" s="343"/>
      <c r="L43" s="343"/>
      <c r="M43" s="343"/>
      <c r="N43" s="343"/>
      <c r="O43" s="344"/>
      <c r="P43" s="269" t="s">
        <v>11</v>
      </c>
      <c r="Q43" s="84">
        <f>'Other Deduction'!E19</f>
        <v>0</v>
      </c>
    </row>
    <row r="44" spans="2:17" s="16" customFormat="1" ht="15" customHeight="1">
      <c r="B44" s="316"/>
      <c r="C44" s="356" t="s">
        <v>341</v>
      </c>
      <c r="D44" s="356"/>
      <c r="E44" s="356"/>
      <c r="F44" s="356"/>
      <c r="G44" s="356"/>
      <c r="H44" s="356"/>
      <c r="I44" s="356"/>
      <c r="J44" s="356"/>
      <c r="K44" s="356"/>
      <c r="L44" s="356"/>
      <c r="M44" s="356"/>
      <c r="N44" s="356"/>
      <c r="O44" s="356"/>
      <c r="P44" s="82" t="s">
        <v>11</v>
      </c>
      <c r="Q44" s="91">
        <f>SUM(Q35:Q43)</f>
        <v>0</v>
      </c>
    </row>
    <row r="45" spans="2:17" s="16" customFormat="1" ht="15" customHeight="1">
      <c r="B45" s="81">
        <v>13</v>
      </c>
      <c r="C45" s="345" t="s">
        <v>111</v>
      </c>
      <c r="D45" s="345"/>
      <c r="E45" s="345"/>
      <c r="F45" s="345"/>
      <c r="G45" s="345"/>
      <c r="H45" s="345"/>
      <c r="I45" s="345"/>
      <c r="J45" s="345"/>
      <c r="K45" s="345"/>
      <c r="L45" s="345"/>
      <c r="M45" s="345"/>
      <c r="N45" s="345"/>
      <c r="O45" s="345"/>
      <c r="P45" s="82" t="s">
        <v>11</v>
      </c>
      <c r="Q45" s="84">
        <f>Q33+Q44</f>
        <v>150000</v>
      </c>
    </row>
    <row r="46" spans="2:17" s="16" customFormat="1" ht="15" customHeight="1">
      <c r="B46" s="81">
        <v>14</v>
      </c>
      <c r="C46" s="317" t="s">
        <v>65</v>
      </c>
      <c r="D46" s="317"/>
      <c r="E46" s="317"/>
      <c r="F46" s="317"/>
      <c r="G46" s="317"/>
      <c r="H46" s="317"/>
      <c r="I46" s="317"/>
      <c r="J46" s="317"/>
      <c r="K46" s="317"/>
      <c r="L46" s="317"/>
      <c r="M46" s="317"/>
      <c r="N46" s="317"/>
      <c r="O46" s="317"/>
      <c r="P46" s="82" t="s">
        <v>11</v>
      </c>
      <c r="Q46" s="84">
        <f>(Q18-Q45)</f>
        <v>673487</v>
      </c>
    </row>
    <row r="47" spans="2:17" s="16" customFormat="1">
      <c r="B47" s="81">
        <v>15</v>
      </c>
      <c r="C47" s="345" t="s">
        <v>141</v>
      </c>
      <c r="D47" s="345"/>
      <c r="E47" s="345"/>
      <c r="F47" s="345"/>
      <c r="G47" s="345"/>
      <c r="H47" s="345"/>
      <c r="I47" s="345"/>
      <c r="J47" s="345"/>
      <c r="K47" s="345"/>
      <c r="L47" s="345"/>
      <c r="M47" s="345"/>
      <c r="N47" s="345"/>
      <c r="O47" s="345"/>
      <c r="P47" s="82" t="s">
        <v>11</v>
      </c>
      <c r="Q47" s="83">
        <f>ROUND(Q46,-1)</f>
        <v>673490</v>
      </c>
    </row>
    <row r="48" spans="2:17" s="16" customFormat="1" ht="15" customHeight="1">
      <c r="B48" s="314">
        <v>16</v>
      </c>
      <c r="C48" s="317" t="s">
        <v>55</v>
      </c>
      <c r="D48" s="317"/>
      <c r="E48" s="317"/>
      <c r="F48" s="317"/>
      <c r="G48" s="317"/>
      <c r="H48" s="317"/>
      <c r="I48" s="317"/>
      <c r="J48" s="317"/>
      <c r="K48" s="317"/>
      <c r="L48" s="317"/>
      <c r="M48" s="317"/>
      <c r="N48" s="317"/>
      <c r="O48" s="317"/>
      <c r="P48" s="317"/>
      <c r="Q48" s="318"/>
    </row>
    <row r="49" spans="2:17" s="16" customFormat="1" ht="15" customHeight="1">
      <c r="B49" s="315"/>
      <c r="C49" s="319" t="s">
        <v>80</v>
      </c>
      <c r="D49" s="319"/>
      <c r="E49" s="319"/>
      <c r="F49" s="319"/>
      <c r="G49" s="319"/>
      <c r="H49" s="319" t="s">
        <v>95</v>
      </c>
      <c r="I49" s="319"/>
      <c r="J49" s="319"/>
      <c r="K49" s="319"/>
      <c r="L49" s="320" t="s">
        <v>110</v>
      </c>
      <c r="M49" s="321"/>
      <c r="N49" s="321"/>
      <c r="O49" s="322"/>
      <c r="P49" s="92"/>
      <c r="Q49" s="93"/>
    </row>
    <row r="50" spans="2:17" s="16" customFormat="1" ht="15" customHeight="1">
      <c r="B50" s="315"/>
      <c r="C50" s="323" t="s">
        <v>81</v>
      </c>
      <c r="D50" s="324"/>
      <c r="E50" s="325"/>
      <c r="F50" s="330" t="s">
        <v>56</v>
      </c>
      <c r="G50" s="330"/>
      <c r="H50" s="323" t="s">
        <v>96</v>
      </c>
      <c r="I50" s="324"/>
      <c r="J50" s="325"/>
      <c r="K50" s="94" t="s">
        <v>56</v>
      </c>
      <c r="L50" s="323"/>
      <c r="M50" s="324"/>
      <c r="N50" s="325"/>
      <c r="O50" s="94"/>
      <c r="P50" s="82" t="s">
        <v>11</v>
      </c>
      <c r="Q50" s="95">
        <v>0</v>
      </c>
    </row>
    <row r="51" spans="2:17" s="16" customFormat="1" ht="15" customHeight="1">
      <c r="B51" s="315"/>
      <c r="C51" s="323" t="s">
        <v>57</v>
      </c>
      <c r="D51" s="324"/>
      <c r="E51" s="325"/>
      <c r="F51" s="329">
        <v>0.05</v>
      </c>
      <c r="G51" s="330"/>
      <c r="H51" s="330" t="s">
        <v>97</v>
      </c>
      <c r="I51" s="330"/>
      <c r="J51" s="330"/>
      <c r="K51" s="96">
        <v>0.05</v>
      </c>
      <c r="L51" s="323" t="s">
        <v>82</v>
      </c>
      <c r="M51" s="324"/>
      <c r="N51" s="325"/>
      <c r="O51" s="94" t="s">
        <v>56</v>
      </c>
      <c r="P51" s="82" t="s">
        <v>11</v>
      </c>
      <c r="Q51" s="95">
        <f>ROUND(IF('GA-55'!AB2="No",IF(Q47&lt;250001,0,IF(Q47&gt;500000,12500,((Q47-250000)*0.05))),IF(Q47&lt;300001,0,IF(Q47&gt;500000,10000,((Q47-300000)*0.05)))),0)</f>
        <v>12500</v>
      </c>
    </row>
    <row r="52" spans="2:17" s="16" customFormat="1" ht="15" customHeight="1">
      <c r="B52" s="315"/>
      <c r="C52" s="323" t="s">
        <v>58</v>
      </c>
      <c r="D52" s="324"/>
      <c r="E52" s="325"/>
      <c r="F52" s="329">
        <v>0.2</v>
      </c>
      <c r="G52" s="330"/>
      <c r="H52" s="330" t="s">
        <v>58</v>
      </c>
      <c r="I52" s="330"/>
      <c r="J52" s="330"/>
      <c r="K52" s="96">
        <v>0.2</v>
      </c>
      <c r="L52" s="323" t="s">
        <v>58</v>
      </c>
      <c r="M52" s="324"/>
      <c r="N52" s="325"/>
      <c r="O52" s="96">
        <v>0.2</v>
      </c>
      <c r="P52" s="82" t="s">
        <v>11</v>
      </c>
      <c r="Q52" s="95">
        <f>IF(Q47&lt;500001,0,IF(Q47&gt;1000000,100000,((Q47-500000)*0.2)))</f>
        <v>34698</v>
      </c>
    </row>
    <row r="53" spans="2:17" s="16" customFormat="1" ht="15" customHeight="1">
      <c r="B53" s="315"/>
      <c r="C53" s="326" t="s">
        <v>78</v>
      </c>
      <c r="D53" s="327"/>
      <c r="E53" s="328"/>
      <c r="F53" s="329">
        <v>0.3</v>
      </c>
      <c r="G53" s="330"/>
      <c r="H53" s="330" t="s">
        <v>79</v>
      </c>
      <c r="I53" s="330"/>
      <c r="J53" s="330"/>
      <c r="K53" s="96">
        <v>0.3</v>
      </c>
      <c r="L53" s="323" t="s">
        <v>79</v>
      </c>
      <c r="M53" s="324"/>
      <c r="N53" s="325"/>
      <c r="O53" s="96">
        <v>0.3</v>
      </c>
      <c r="P53" s="82" t="s">
        <v>11</v>
      </c>
      <c r="Q53" s="95">
        <f>IF(Q47&lt;1000001,0,((Q47-1000000)*0.3))</f>
        <v>0</v>
      </c>
    </row>
    <row r="54" spans="2:17" s="16" customFormat="1" ht="15" customHeight="1">
      <c r="B54" s="315"/>
      <c r="C54" s="309" t="s">
        <v>66</v>
      </c>
      <c r="D54" s="310"/>
      <c r="E54" s="310"/>
      <c r="F54" s="310"/>
      <c r="G54" s="310"/>
      <c r="H54" s="310"/>
      <c r="I54" s="310"/>
      <c r="J54" s="310"/>
      <c r="K54" s="310"/>
      <c r="L54" s="310"/>
      <c r="M54" s="310"/>
      <c r="N54" s="310"/>
      <c r="O54" s="311"/>
      <c r="P54" s="82" t="s">
        <v>11</v>
      </c>
      <c r="Q54" s="83">
        <f>SUM(Q50:Q53)</f>
        <v>47198</v>
      </c>
    </row>
    <row r="55" spans="2:17" s="16" customFormat="1" ht="15" customHeight="1">
      <c r="B55" s="315"/>
      <c r="C55" s="331" t="s">
        <v>149</v>
      </c>
      <c r="D55" s="332"/>
      <c r="E55" s="332"/>
      <c r="F55" s="332"/>
      <c r="G55" s="332"/>
      <c r="H55" s="332"/>
      <c r="I55" s="332"/>
      <c r="J55" s="332"/>
      <c r="K55" s="332"/>
      <c r="L55" s="332"/>
      <c r="M55" s="332"/>
      <c r="N55" s="332"/>
      <c r="O55" s="333"/>
      <c r="P55" s="82" t="s">
        <v>11</v>
      </c>
      <c r="Q55" s="84">
        <f>IF(Q47&gt;500000,0,IF(Q54&lt;12501,Q54,12500))</f>
        <v>0</v>
      </c>
    </row>
    <row r="56" spans="2:17" s="16" customFormat="1" ht="15" customHeight="1">
      <c r="B56" s="315"/>
      <c r="C56" s="309" t="s">
        <v>98</v>
      </c>
      <c r="D56" s="310"/>
      <c r="E56" s="310"/>
      <c r="F56" s="310"/>
      <c r="G56" s="310"/>
      <c r="H56" s="310"/>
      <c r="I56" s="310"/>
      <c r="J56" s="310"/>
      <c r="K56" s="310"/>
      <c r="L56" s="310"/>
      <c r="M56" s="310"/>
      <c r="N56" s="310"/>
      <c r="O56" s="311"/>
      <c r="P56" s="82" t="s">
        <v>11</v>
      </c>
      <c r="Q56" s="83">
        <f>Q54-Q55</f>
        <v>47198</v>
      </c>
    </row>
    <row r="57" spans="2:17" s="16" customFormat="1" ht="15" customHeight="1">
      <c r="B57" s="315"/>
      <c r="C57" s="312" t="s">
        <v>142</v>
      </c>
      <c r="D57" s="312"/>
      <c r="E57" s="312"/>
      <c r="F57" s="312"/>
      <c r="G57" s="312"/>
      <c r="H57" s="312"/>
      <c r="I57" s="312"/>
      <c r="J57" s="312"/>
      <c r="K57" s="312"/>
      <c r="L57" s="312"/>
      <c r="M57" s="312"/>
      <c r="N57" s="312"/>
      <c r="O57" s="312"/>
      <c r="P57" s="82" t="s">
        <v>11</v>
      </c>
      <c r="Q57" s="84">
        <f>ROUND(Q56*0.04,0)</f>
        <v>1888</v>
      </c>
    </row>
    <row r="58" spans="2:17" s="16" customFormat="1" ht="15" customHeight="1">
      <c r="B58" s="316"/>
      <c r="C58" s="313" t="s">
        <v>99</v>
      </c>
      <c r="D58" s="313"/>
      <c r="E58" s="313"/>
      <c r="F58" s="313"/>
      <c r="G58" s="313"/>
      <c r="H58" s="313"/>
      <c r="I58" s="313"/>
      <c r="J58" s="313"/>
      <c r="K58" s="313"/>
      <c r="L58" s="313"/>
      <c r="M58" s="313"/>
      <c r="N58" s="313"/>
      <c r="O58" s="313"/>
      <c r="P58" s="82" t="s">
        <v>11</v>
      </c>
      <c r="Q58" s="83">
        <f>SUM(Q56:Q57)</f>
        <v>49086</v>
      </c>
    </row>
    <row r="59" spans="2:17" s="16" customFormat="1" ht="15" customHeight="1">
      <c r="B59" s="81">
        <v>17</v>
      </c>
      <c r="C59" s="342" t="s">
        <v>67</v>
      </c>
      <c r="D59" s="343"/>
      <c r="E59" s="343"/>
      <c r="F59" s="343"/>
      <c r="G59" s="343"/>
      <c r="H59" s="343"/>
      <c r="I59" s="343"/>
      <c r="J59" s="343"/>
      <c r="K59" s="343"/>
      <c r="L59" s="343"/>
      <c r="M59" s="343"/>
      <c r="N59" s="343"/>
      <c r="O59" s="344"/>
      <c r="P59" s="82" t="s">
        <v>11</v>
      </c>
      <c r="Q59" s="84">
        <f>'Other Deduction'!E17</f>
        <v>0</v>
      </c>
    </row>
    <row r="60" spans="2:17" s="16" customFormat="1" ht="15" customHeight="1">
      <c r="B60" s="81">
        <v>18</v>
      </c>
      <c r="C60" s="345" t="s">
        <v>83</v>
      </c>
      <c r="D60" s="345"/>
      <c r="E60" s="345"/>
      <c r="F60" s="345"/>
      <c r="G60" s="345"/>
      <c r="H60" s="345"/>
      <c r="I60" s="345"/>
      <c r="J60" s="345"/>
      <c r="K60" s="345"/>
      <c r="L60" s="345"/>
      <c r="M60" s="345"/>
      <c r="N60" s="345"/>
      <c r="O60" s="345"/>
      <c r="P60" s="82" t="s">
        <v>11</v>
      </c>
      <c r="Q60" s="83">
        <f>Q58-Q59</f>
        <v>49086</v>
      </c>
    </row>
    <row r="61" spans="2:17" ht="33.75" customHeight="1">
      <c r="B61" s="314">
        <v>19</v>
      </c>
      <c r="C61" s="348" t="s">
        <v>59</v>
      </c>
      <c r="D61" s="348"/>
      <c r="E61" s="349"/>
      <c r="F61" s="346" t="s">
        <v>177</v>
      </c>
      <c r="G61" s="346"/>
      <c r="H61" s="346"/>
      <c r="I61" s="346"/>
      <c r="J61" s="335" t="s">
        <v>182</v>
      </c>
      <c r="K61" s="347"/>
      <c r="L61" s="97" t="s">
        <v>179</v>
      </c>
      <c r="M61" s="335" t="s">
        <v>180</v>
      </c>
      <c r="N61" s="347"/>
      <c r="O61" s="97" t="s">
        <v>87</v>
      </c>
      <c r="P61" s="335" t="s">
        <v>140</v>
      </c>
      <c r="Q61" s="336"/>
    </row>
    <row r="62" spans="2:17">
      <c r="B62" s="316"/>
      <c r="C62" s="350"/>
      <c r="D62" s="350"/>
      <c r="E62" s="351"/>
      <c r="F62" s="337">
        <f>SUM('GA-55'!X10:X16)</f>
        <v>10500</v>
      </c>
      <c r="G62" s="337"/>
      <c r="H62" s="337"/>
      <c r="I62" s="337"/>
      <c r="J62" s="337">
        <f>SUM('GA-55'!X17:X19)</f>
        <v>4500</v>
      </c>
      <c r="K62" s="337"/>
      <c r="L62" s="98">
        <f>'GA-55'!X20</f>
        <v>10000</v>
      </c>
      <c r="M62" s="337">
        <f>'GA-55'!X21</f>
        <v>0</v>
      </c>
      <c r="N62" s="337"/>
      <c r="O62" s="99">
        <f>SUM('GA-55'!X22:X30)+'Other Deduction'!E18</f>
        <v>0</v>
      </c>
      <c r="P62" s="338">
        <f>F62+J62+L62+M62+O62</f>
        <v>25000</v>
      </c>
      <c r="Q62" s="339"/>
    </row>
    <row r="63" spans="2:17" ht="16.5" thickBot="1">
      <c r="B63" s="340" t="str">
        <f>IF(Q60&gt;P62,"Income Tax Payable",IF(Q60&lt;P62,"Income Tax Refundable","Income Tax Payble/Refundable"))</f>
        <v>Income Tax Payable</v>
      </c>
      <c r="C63" s="341"/>
      <c r="D63" s="341"/>
      <c r="E63" s="341"/>
      <c r="F63" s="341"/>
      <c r="G63" s="341"/>
      <c r="H63" s="341"/>
      <c r="I63" s="341"/>
      <c r="J63" s="341"/>
      <c r="K63" s="341"/>
      <c r="L63" s="341"/>
      <c r="M63" s="341"/>
      <c r="N63" s="341"/>
      <c r="O63" s="341"/>
      <c r="P63" s="100" t="s">
        <v>11</v>
      </c>
      <c r="Q63" s="101">
        <f>IF(Q60&gt;P62,Q60-P62,P62-Q60)</f>
        <v>24086</v>
      </c>
    </row>
    <row r="64" spans="2:17"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1"/>
      <c r="Q64" s="32"/>
    </row>
    <row r="65" spans="1:18" ht="16.5">
      <c r="B65" s="6"/>
      <c r="C65" s="7"/>
      <c r="D65" s="7"/>
      <c r="E65" s="33" t="s">
        <v>112</v>
      </c>
      <c r="F65" s="7"/>
      <c r="G65" s="7"/>
      <c r="H65" s="7"/>
      <c r="I65" s="7"/>
      <c r="J65" s="7"/>
      <c r="K65" s="7"/>
      <c r="L65" s="7"/>
      <c r="M65" s="7"/>
      <c r="N65" s="7"/>
      <c r="O65" s="7"/>
      <c r="P65" s="8"/>
      <c r="Q65" s="9"/>
    </row>
    <row r="66" spans="1:18">
      <c r="B66" s="6"/>
      <c r="C66" s="7"/>
      <c r="D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8"/>
      <c r="Q66" s="9"/>
    </row>
    <row r="67" spans="1:18" s="42" customFormat="1" ht="15.75" customHeight="1">
      <c r="B67" s="43"/>
      <c r="C67" s="334"/>
      <c r="D67" s="334"/>
      <c r="E67" s="334"/>
      <c r="F67" s="334"/>
      <c r="G67" s="334"/>
      <c r="H67" s="334"/>
      <c r="I67" s="334"/>
      <c r="J67" s="334"/>
      <c r="K67" s="334"/>
      <c r="L67" s="334"/>
      <c r="M67" s="334"/>
      <c r="N67" s="334"/>
      <c r="O67" s="334"/>
      <c r="P67" s="334"/>
      <c r="Q67" s="334"/>
    </row>
    <row r="68" spans="1:18" s="42" customFormat="1" ht="15.75" hidden="1" customHeight="1">
      <c r="B68" s="44"/>
      <c r="C68" s="334"/>
      <c r="D68" s="334"/>
      <c r="E68" s="334"/>
      <c r="F68" s="334"/>
      <c r="G68" s="334"/>
      <c r="H68" s="334"/>
      <c r="I68" s="334"/>
      <c r="J68" s="334"/>
      <c r="K68" s="334"/>
      <c r="L68" s="334"/>
      <c r="M68" s="334"/>
      <c r="N68" s="334"/>
      <c r="O68" s="334"/>
      <c r="P68" s="334"/>
      <c r="Q68" s="334"/>
    </row>
    <row r="69" spans="1:18" s="42" customFormat="1" ht="24" hidden="1" customHeight="1">
      <c r="B69" s="43"/>
      <c r="C69" s="334"/>
      <c r="D69" s="334"/>
      <c r="E69" s="334"/>
      <c r="F69" s="334"/>
      <c r="G69" s="334"/>
      <c r="H69" s="334"/>
      <c r="I69" s="334"/>
      <c r="J69" s="334"/>
      <c r="K69" s="334"/>
      <c r="L69" s="334"/>
      <c r="M69" s="334"/>
      <c r="N69" s="334"/>
      <c r="O69" s="334"/>
      <c r="P69" s="334"/>
      <c r="Q69" s="334"/>
    </row>
    <row r="70" spans="1:18" s="42" customFormat="1" ht="15.75" hidden="1" customHeight="1">
      <c r="B70" s="43"/>
      <c r="C70" s="45"/>
      <c r="D70" s="45"/>
      <c r="E70" s="45"/>
      <c r="F70" s="45"/>
      <c r="G70" s="45"/>
      <c r="H70" s="45"/>
      <c r="I70" s="45"/>
      <c r="J70" s="45"/>
      <c r="K70" s="45"/>
      <c r="L70" s="308"/>
      <c r="M70" s="308"/>
      <c r="N70" s="308"/>
      <c r="O70" s="308"/>
      <c r="P70" s="308"/>
      <c r="Q70" s="308"/>
    </row>
    <row r="71" spans="1:18" s="42" customFormat="1" ht="15.75" hidden="1" customHeight="1">
      <c r="B71" s="43"/>
      <c r="C71" s="45"/>
      <c r="D71" s="45"/>
      <c r="E71" s="45"/>
      <c r="F71" s="45"/>
      <c r="G71" s="45"/>
      <c r="H71" s="45"/>
      <c r="I71" s="45"/>
      <c r="J71" s="45"/>
      <c r="K71" s="45"/>
      <c r="L71" s="308"/>
      <c r="M71" s="308"/>
      <c r="N71" s="308"/>
      <c r="O71" s="308"/>
      <c r="P71" s="308"/>
      <c r="Q71" s="308"/>
    </row>
    <row r="72" spans="1:18" s="42" customFormat="1" ht="15.75" hidden="1" customHeight="1">
      <c r="B72" s="43"/>
      <c r="C72" s="45"/>
      <c r="D72" s="45"/>
      <c r="E72" s="45"/>
      <c r="F72" s="45"/>
      <c r="G72" s="45"/>
      <c r="H72" s="45"/>
      <c r="I72" s="45"/>
      <c r="J72" s="45"/>
      <c r="K72" s="45"/>
      <c r="L72" s="308"/>
      <c r="M72" s="308"/>
      <c r="N72" s="308"/>
      <c r="O72" s="308"/>
      <c r="P72" s="308"/>
      <c r="Q72" s="308"/>
    </row>
    <row r="73" spans="1:18" s="42" customFormat="1" ht="15.75" hidden="1" customHeight="1">
      <c r="B73" s="43"/>
      <c r="C73" s="45"/>
      <c r="D73" s="45"/>
      <c r="E73" s="45"/>
      <c r="F73" s="45"/>
      <c r="G73" s="45"/>
      <c r="H73" s="45"/>
      <c r="I73" s="45"/>
      <c r="J73" s="45"/>
      <c r="K73" s="45"/>
      <c r="L73" s="308"/>
      <c r="M73" s="308"/>
      <c r="N73" s="308"/>
      <c r="O73" s="308"/>
      <c r="P73" s="308"/>
      <c r="Q73" s="308"/>
    </row>
    <row r="74" spans="1:18" s="42" customFormat="1" ht="15.75" hidden="1" customHeight="1">
      <c r="B74" s="43"/>
      <c r="C74" s="45"/>
      <c r="D74" s="45"/>
      <c r="E74" s="45"/>
      <c r="F74" s="45"/>
      <c r="G74" s="45"/>
      <c r="H74" s="45"/>
      <c r="I74" s="45"/>
      <c r="J74" s="45"/>
      <c r="K74" s="45"/>
      <c r="L74" s="308"/>
      <c r="M74" s="308"/>
      <c r="N74" s="308"/>
      <c r="O74" s="308"/>
      <c r="P74" s="308"/>
      <c r="Q74" s="308"/>
    </row>
    <row r="75" spans="1:18" s="42" customFormat="1" hidden="1">
      <c r="B75" s="44"/>
      <c r="C75" s="46"/>
      <c r="D75" s="397"/>
      <c r="E75" s="397"/>
      <c r="F75" s="397"/>
      <c r="G75" s="397"/>
      <c r="H75" s="397"/>
      <c r="I75" s="397"/>
      <c r="J75" s="397"/>
      <c r="K75" s="46"/>
      <c r="L75" s="308"/>
      <c r="M75" s="308"/>
      <c r="N75" s="308"/>
      <c r="O75" s="308"/>
      <c r="P75" s="308"/>
      <c r="Q75" s="308"/>
    </row>
    <row r="76" spans="1:18" s="42" customFormat="1" hidden="1">
      <c r="B76" s="44"/>
      <c r="C76" s="46"/>
      <c r="D76" s="46"/>
      <c r="E76" s="46"/>
      <c r="F76" s="46"/>
      <c r="G76" s="46"/>
      <c r="H76" s="46"/>
      <c r="I76" s="46"/>
      <c r="J76" s="46"/>
      <c r="K76" s="46"/>
      <c r="L76" s="308"/>
      <c r="M76" s="308"/>
      <c r="N76" s="308"/>
      <c r="O76" s="308"/>
      <c r="P76" s="308"/>
      <c r="Q76" s="308"/>
    </row>
    <row r="77" spans="1:18" hidden="1">
      <c r="A77" s="36"/>
      <c r="B77" s="37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38"/>
      <c r="P77" s="39"/>
      <c r="Q77" s="40"/>
      <c r="R77" s="36"/>
    </row>
    <row r="78" spans="1:18" hidden="1">
      <c r="A78" s="36"/>
      <c r="B78" s="37"/>
      <c r="C78" s="38"/>
      <c r="D78" s="38"/>
      <c r="E78" s="38"/>
      <c r="F78" s="38"/>
      <c r="G78" s="38"/>
      <c r="H78" s="38"/>
      <c r="I78" s="38"/>
      <c r="J78" s="38"/>
      <c r="K78" s="38"/>
      <c r="L78" s="38"/>
      <c r="M78" s="38"/>
      <c r="N78" s="38"/>
      <c r="O78" s="38"/>
      <c r="P78" s="39"/>
      <c r="Q78" s="40"/>
      <c r="R78" s="36"/>
    </row>
    <row r="79" spans="1:18" hidden="1">
      <c r="A79" s="36"/>
      <c r="B79" s="37"/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38"/>
      <c r="O79" s="38"/>
      <c r="P79" s="39"/>
      <c r="Q79" s="40"/>
      <c r="R79" s="36"/>
    </row>
    <row r="80" spans="1:18"/>
    <row r="81"/>
    <row r="82"/>
  </sheetData>
  <sheetProtection password="FC12" sheet="1" objects="1" scenarios="1"/>
  <customSheetViews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16">
    <mergeCell ref="B12:B14"/>
    <mergeCell ref="C12:J12"/>
    <mergeCell ref="K12:L12"/>
    <mergeCell ref="E14:G14"/>
    <mergeCell ref="E13:G13"/>
    <mergeCell ref="C13:D14"/>
    <mergeCell ref="D75:J75"/>
    <mergeCell ref="M12:O12"/>
    <mergeCell ref="P12:Q14"/>
    <mergeCell ref="H13:J13"/>
    <mergeCell ref="K13:L13"/>
    <mergeCell ref="C15:O15"/>
    <mergeCell ref="C16:O16"/>
    <mergeCell ref="C17:O17"/>
    <mergeCell ref="C18:O18"/>
    <mergeCell ref="D27:G27"/>
    <mergeCell ref="M13:O13"/>
    <mergeCell ref="H14:J14"/>
    <mergeCell ref="K14:L14"/>
    <mergeCell ref="M14:O14"/>
    <mergeCell ref="D28:G28"/>
    <mergeCell ref="K28:M28"/>
    <mergeCell ref="C45:O45"/>
    <mergeCell ref="B19:B33"/>
    <mergeCell ref="B1:Q1"/>
    <mergeCell ref="B2:Q2"/>
    <mergeCell ref="C3:D3"/>
    <mergeCell ref="P3:Q3"/>
    <mergeCell ref="C4:O4"/>
    <mergeCell ref="C5:O5"/>
    <mergeCell ref="C7:O7"/>
    <mergeCell ref="C11:O11"/>
    <mergeCell ref="C8:L8"/>
    <mergeCell ref="M8:O8"/>
    <mergeCell ref="C10:L10"/>
    <mergeCell ref="M10:O10"/>
    <mergeCell ref="E3:J3"/>
    <mergeCell ref="L3:N3"/>
    <mergeCell ref="B8:B10"/>
    <mergeCell ref="M9:O9"/>
    <mergeCell ref="C9:L9"/>
    <mergeCell ref="P8:Q9"/>
    <mergeCell ref="C6:O6"/>
    <mergeCell ref="F51:G51"/>
    <mergeCell ref="C19:Q19"/>
    <mergeCell ref="C20:Q20"/>
    <mergeCell ref="D21:G21"/>
    <mergeCell ref="D22:G22"/>
    <mergeCell ref="C30:M30"/>
    <mergeCell ref="K29:M29"/>
    <mergeCell ref="P21:Q30"/>
    <mergeCell ref="D23:G23"/>
    <mergeCell ref="K23:M23"/>
    <mergeCell ref="D24:G24"/>
    <mergeCell ref="K24:M24"/>
    <mergeCell ref="D25:G25"/>
    <mergeCell ref="D26:G26"/>
    <mergeCell ref="K26:M26"/>
    <mergeCell ref="C46:O46"/>
    <mergeCell ref="C47:O47"/>
    <mergeCell ref="F50:G50"/>
    <mergeCell ref="H50:J50"/>
    <mergeCell ref="L50:N50"/>
    <mergeCell ref="D29:G29"/>
    <mergeCell ref="C33:O33"/>
    <mergeCell ref="C31:O31"/>
    <mergeCell ref="C32:O32"/>
    <mergeCell ref="B34:B44"/>
    <mergeCell ref="C34:Q34"/>
    <mergeCell ref="C35:O35"/>
    <mergeCell ref="C36:O36"/>
    <mergeCell ref="C37:O37"/>
    <mergeCell ref="C38:O38"/>
    <mergeCell ref="C39:O39"/>
    <mergeCell ref="C40:O40"/>
    <mergeCell ref="C44:O44"/>
    <mergeCell ref="C41:O41"/>
    <mergeCell ref="C42:O42"/>
    <mergeCell ref="C43:O43"/>
    <mergeCell ref="F53:G53"/>
    <mergeCell ref="H53:J53"/>
    <mergeCell ref="L53:N53"/>
    <mergeCell ref="M62:N62"/>
    <mergeCell ref="P62:Q62"/>
    <mergeCell ref="B63:O63"/>
    <mergeCell ref="C59:O59"/>
    <mergeCell ref="C60:O60"/>
    <mergeCell ref="F61:I61"/>
    <mergeCell ref="J61:K61"/>
    <mergeCell ref="M61:N61"/>
    <mergeCell ref="C61:E62"/>
    <mergeCell ref="B61:B62"/>
    <mergeCell ref="L70:Q76"/>
    <mergeCell ref="C54:O54"/>
    <mergeCell ref="C57:O57"/>
    <mergeCell ref="C58:O58"/>
    <mergeCell ref="B48:B58"/>
    <mergeCell ref="C48:Q48"/>
    <mergeCell ref="C49:G49"/>
    <mergeCell ref="H49:K49"/>
    <mergeCell ref="L49:O49"/>
    <mergeCell ref="C52:E52"/>
    <mergeCell ref="C53:E53"/>
    <mergeCell ref="C50:E50"/>
    <mergeCell ref="C51:E51"/>
    <mergeCell ref="F52:G52"/>
    <mergeCell ref="H52:J52"/>
    <mergeCell ref="L52:N52"/>
    <mergeCell ref="H51:J51"/>
    <mergeCell ref="L51:N51"/>
    <mergeCell ref="C55:O55"/>
    <mergeCell ref="C56:O56"/>
    <mergeCell ref="C67:Q69"/>
    <mergeCell ref="P61:Q61"/>
    <mergeCell ref="F62:I62"/>
    <mergeCell ref="J62:K62"/>
  </mergeCells>
  <printOptions horizontalCentered="1"/>
  <pageMargins left="0.39370078740157499" right="0.23622047244094499" top="0.23622047244094499" bottom="0.27559055118110198" header="0.196850393700787" footer="0.23622047244094499"/>
  <pageSetup paperSize="9" scale="79" orientation="portrait" verticalDpi="300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>
    <tabColor rgb="FFFFFF00"/>
  </sheetPr>
  <dimension ref="A1:R85"/>
  <sheetViews>
    <sheetView showGridLines="0" topLeftCell="A7" workbookViewId="0">
      <selection activeCell="C12" sqref="C12:J12"/>
    </sheetView>
  </sheetViews>
  <sheetFormatPr defaultColWidth="0" defaultRowHeight="15.6" customHeight="1" zeroHeight="1"/>
  <cols>
    <col min="1" max="1" width="3" customWidth="1" collapsed="1"/>
    <col min="2" max="2" width="4.42578125" style="11" customWidth="1" collapsed="1"/>
    <col min="3" max="3" width="4.5703125" style="10" customWidth="1" collapsed="1"/>
    <col min="4" max="5" width="9.140625" style="10" customWidth="1" collapsed="1"/>
    <col min="6" max="6" width="3.85546875" style="10" customWidth="1" collapsed="1"/>
    <col min="7" max="7" width="5.140625" style="10" customWidth="1" collapsed="1"/>
    <col min="8" max="8" width="3.28515625" style="10" customWidth="1" collapsed="1"/>
    <col min="9" max="9" width="10.5703125" style="10" customWidth="1" collapsed="1"/>
    <col min="10" max="10" width="5.140625" style="10" customWidth="1" collapsed="1"/>
    <col min="11" max="11" width="10.28515625" style="10" customWidth="1" collapsed="1"/>
    <col min="12" max="12" width="11.42578125" style="10" customWidth="1" collapsed="1"/>
    <col min="13" max="13" width="9.42578125" style="10" customWidth="1" collapsed="1"/>
    <col min="14" max="14" width="3.85546875" style="10" customWidth="1" collapsed="1"/>
    <col min="15" max="15" width="11.85546875" style="10" customWidth="1" collapsed="1"/>
    <col min="16" max="16" width="3.5703125" style="12" customWidth="1" collapsed="1"/>
    <col min="17" max="17" width="16.140625" style="13" customWidth="1" collapsed="1"/>
    <col min="18" max="18" width="2.42578125" customWidth="1" collapsed="1"/>
    <col min="19" max="16384" width="9.140625" hidden="1" collapsed="1"/>
  </cols>
  <sheetData>
    <row r="1" spans="2:17" s="16" customFormat="1" ht="18.75">
      <c r="B1" s="410" t="str">
        <f>'GA-55'!C4</f>
        <v>कार्यालय पुलिस अधीक्षक, जिला बाराँ</v>
      </c>
      <c r="C1" s="410"/>
      <c r="D1" s="410"/>
      <c r="E1" s="410"/>
      <c r="F1" s="410"/>
      <c r="G1" s="410"/>
      <c r="H1" s="410"/>
      <c r="I1" s="410"/>
      <c r="J1" s="410"/>
      <c r="K1" s="410"/>
      <c r="L1" s="410"/>
      <c r="M1" s="410"/>
      <c r="N1" s="410"/>
      <c r="O1" s="410"/>
      <c r="P1" s="410"/>
      <c r="Q1" s="410"/>
    </row>
    <row r="2" spans="2:17" s="16" customFormat="1" ht="21" thickBot="1">
      <c r="B2" s="411" t="s">
        <v>176</v>
      </c>
      <c r="C2" s="411"/>
      <c r="D2" s="411"/>
      <c r="E2" s="411"/>
      <c r="F2" s="411"/>
      <c r="G2" s="411"/>
      <c r="H2" s="411"/>
      <c r="I2" s="411"/>
      <c r="J2" s="411"/>
      <c r="K2" s="411"/>
      <c r="L2" s="411"/>
      <c r="M2" s="411"/>
      <c r="N2" s="411"/>
      <c r="O2" s="411"/>
      <c r="P2" s="411"/>
      <c r="Q2" s="411"/>
    </row>
    <row r="3" spans="2:17" s="16" customFormat="1" ht="15" customHeight="1">
      <c r="B3" s="27">
        <v>1</v>
      </c>
      <c r="C3" s="412" t="s">
        <v>10</v>
      </c>
      <c r="D3" s="413"/>
      <c r="E3" s="414" t="str">
        <f>'GA-55'!D6</f>
        <v>KRISHAN MURARI</v>
      </c>
      <c r="F3" s="414"/>
      <c r="G3" s="414"/>
      <c r="H3" s="414"/>
      <c r="I3" s="414"/>
      <c r="J3" s="414"/>
      <c r="K3" s="28" t="s">
        <v>28</v>
      </c>
      <c r="L3" s="415" t="str">
        <f>'GA-55'!K6</f>
        <v>HEAD CONSTABLE</v>
      </c>
      <c r="M3" s="415"/>
      <c r="N3" s="415"/>
      <c r="O3" s="29" t="s">
        <v>27</v>
      </c>
      <c r="P3" s="416" t="str">
        <f>IF('GA-55'!P6="","",'GA-55'!P6)</f>
        <v>BHOPK4299K</v>
      </c>
      <c r="Q3" s="417"/>
    </row>
    <row r="4" spans="2:17" s="16" customFormat="1" ht="15" customHeight="1">
      <c r="B4" s="19">
        <v>2</v>
      </c>
      <c r="C4" s="401" t="s">
        <v>181</v>
      </c>
      <c r="D4" s="401"/>
      <c r="E4" s="402"/>
      <c r="F4" s="402"/>
      <c r="G4" s="402"/>
      <c r="H4" s="402"/>
      <c r="I4" s="402"/>
      <c r="J4" s="402"/>
      <c r="K4" s="401"/>
      <c r="L4" s="402"/>
      <c r="M4" s="402"/>
      <c r="N4" s="402"/>
      <c r="O4" s="401"/>
      <c r="P4" s="60" t="s">
        <v>11</v>
      </c>
      <c r="Q4" s="20">
        <f>'GA-55'!N31</f>
        <v>921943</v>
      </c>
    </row>
    <row r="5" spans="2:17" s="16" customFormat="1" ht="15" customHeight="1">
      <c r="B5" s="19">
        <v>3</v>
      </c>
      <c r="C5" s="402" t="s">
        <v>362</v>
      </c>
      <c r="D5" s="402"/>
      <c r="E5" s="402"/>
      <c r="F5" s="402"/>
      <c r="G5" s="402"/>
      <c r="H5" s="402"/>
      <c r="I5" s="402"/>
      <c r="J5" s="402"/>
      <c r="K5" s="402"/>
      <c r="L5" s="402"/>
      <c r="M5" s="402"/>
      <c r="N5" s="402"/>
      <c r="O5" s="402"/>
      <c r="P5" s="60" t="s">
        <v>11</v>
      </c>
      <c r="Q5" s="21">
        <v>0</v>
      </c>
    </row>
    <row r="6" spans="2:17" s="16" customFormat="1" ht="15" customHeight="1">
      <c r="B6" s="19"/>
      <c r="C6" s="407" t="s">
        <v>361</v>
      </c>
      <c r="D6" s="408"/>
      <c r="E6" s="408"/>
      <c r="F6" s="408"/>
      <c r="G6" s="408"/>
      <c r="H6" s="408"/>
      <c r="I6" s="408"/>
      <c r="J6" s="408"/>
      <c r="K6" s="408"/>
      <c r="L6" s="408"/>
      <c r="M6" s="408"/>
      <c r="N6" s="408"/>
      <c r="O6" s="418"/>
      <c r="P6" s="270" t="s">
        <v>11</v>
      </c>
      <c r="Q6" s="21">
        <v>0</v>
      </c>
    </row>
    <row r="7" spans="2:17" s="16" customFormat="1" ht="15" customHeight="1">
      <c r="B7" s="19">
        <v>4</v>
      </c>
      <c r="C7" s="403" t="s">
        <v>29</v>
      </c>
      <c r="D7" s="403"/>
      <c r="E7" s="403"/>
      <c r="F7" s="403"/>
      <c r="G7" s="403"/>
      <c r="H7" s="403"/>
      <c r="I7" s="403"/>
      <c r="J7" s="403"/>
      <c r="K7" s="403"/>
      <c r="L7" s="403"/>
      <c r="M7" s="403"/>
      <c r="N7" s="403"/>
      <c r="O7" s="403"/>
      <c r="P7" s="60" t="s">
        <v>11</v>
      </c>
      <c r="Q7" s="21">
        <f>Q4-Q5-Q6</f>
        <v>921943</v>
      </c>
    </row>
    <row r="8" spans="2:17" s="16" customFormat="1" ht="15" customHeight="1">
      <c r="B8" s="404">
        <v>5</v>
      </c>
      <c r="C8" s="407" t="s">
        <v>71</v>
      </c>
      <c r="D8" s="408"/>
      <c r="E8" s="408"/>
      <c r="F8" s="408"/>
      <c r="G8" s="408"/>
      <c r="H8" s="408"/>
      <c r="I8" s="408"/>
      <c r="J8" s="408"/>
      <c r="K8" s="408"/>
      <c r="L8" s="408"/>
      <c r="M8" s="409">
        <f>'Other Deduction'!B4</f>
        <v>0</v>
      </c>
      <c r="N8" s="409"/>
      <c r="O8" s="409"/>
      <c r="P8" s="430"/>
      <c r="Q8" s="431"/>
    </row>
    <row r="9" spans="2:17" s="16" customFormat="1" ht="15" customHeight="1">
      <c r="B9" s="405"/>
      <c r="C9" s="407" t="s">
        <v>72</v>
      </c>
      <c r="D9" s="408"/>
      <c r="E9" s="408"/>
      <c r="F9" s="408"/>
      <c r="G9" s="408"/>
      <c r="H9" s="408"/>
      <c r="I9" s="408"/>
      <c r="J9" s="408"/>
      <c r="K9" s="408"/>
      <c r="L9" s="408"/>
      <c r="M9" s="409">
        <f>'Other Deduction'!B5</f>
        <v>0</v>
      </c>
      <c r="N9" s="409"/>
      <c r="O9" s="409"/>
      <c r="P9" s="432"/>
      <c r="Q9" s="433"/>
    </row>
    <row r="10" spans="2:17" s="16" customFormat="1" ht="15" customHeight="1">
      <c r="B10" s="406"/>
      <c r="C10" s="407" t="s">
        <v>153</v>
      </c>
      <c r="D10" s="408"/>
      <c r="E10" s="408"/>
      <c r="F10" s="408"/>
      <c r="G10" s="408"/>
      <c r="H10" s="408"/>
      <c r="I10" s="408"/>
      <c r="J10" s="408"/>
      <c r="K10" s="408"/>
      <c r="L10" s="408"/>
      <c r="M10" s="409">
        <v>0</v>
      </c>
      <c r="N10" s="409"/>
      <c r="O10" s="409"/>
      <c r="P10" s="60" t="s">
        <v>11</v>
      </c>
      <c r="Q10" s="21">
        <f>SUM(M8:O10)</f>
        <v>0</v>
      </c>
    </row>
    <row r="11" spans="2:17" s="16" customFormat="1" ht="15" customHeight="1">
      <c r="B11" s="19">
        <v>6</v>
      </c>
      <c r="C11" s="429" t="s">
        <v>12</v>
      </c>
      <c r="D11" s="429"/>
      <c r="E11" s="429"/>
      <c r="F11" s="429"/>
      <c r="G11" s="429"/>
      <c r="H11" s="429"/>
      <c r="I11" s="429"/>
      <c r="J11" s="429"/>
      <c r="K11" s="429"/>
      <c r="L11" s="429"/>
      <c r="M11" s="429"/>
      <c r="N11" s="429"/>
      <c r="O11" s="429"/>
      <c r="P11" s="60" t="s">
        <v>11</v>
      </c>
      <c r="Q11" s="21">
        <f>Q7-Q10</f>
        <v>921943</v>
      </c>
    </row>
    <row r="12" spans="2:17" s="16" customFormat="1" ht="15" customHeight="1">
      <c r="B12" s="437">
        <v>7</v>
      </c>
      <c r="C12" s="402" t="s">
        <v>30</v>
      </c>
      <c r="D12" s="402"/>
      <c r="E12" s="402"/>
      <c r="F12" s="402"/>
      <c r="G12" s="402"/>
      <c r="H12" s="402"/>
      <c r="I12" s="402"/>
      <c r="J12" s="402"/>
      <c r="K12" s="429" t="s">
        <v>31</v>
      </c>
      <c r="L12" s="429"/>
      <c r="M12" s="409">
        <v>0</v>
      </c>
      <c r="N12" s="409"/>
      <c r="O12" s="409"/>
      <c r="P12" s="419"/>
      <c r="Q12" s="420"/>
    </row>
    <row r="13" spans="2:17" s="16" customFormat="1" ht="15" customHeight="1">
      <c r="B13" s="437"/>
      <c r="C13" s="421" t="s">
        <v>32</v>
      </c>
      <c r="D13" s="422"/>
      <c r="E13" s="425" t="s">
        <v>85</v>
      </c>
      <c r="F13" s="426"/>
      <c r="G13" s="427"/>
      <c r="H13" s="428" t="s">
        <v>13</v>
      </c>
      <c r="I13" s="428"/>
      <c r="J13" s="428"/>
      <c r="K13" s="429" t="s">
        <v>33</v>
      </c>
      <c r="L13" s="429"/>
      <c r="M13" s="429" t="s">
        <v>63</v>
      </c>
      <c r="N13" s="429"/>
      <c r="O13" s="429"/>
      <c r="P13" s="419"/>
      <c r="Q13" s="420"/>
    </row>
    <row r="14" spans="2:17" s="16" customFormat="1" ht="15" customHeight="1">
      <c r="B14" s="437"/>
      <c r="C14" s="423"/>
      <c r="D14" s="424"/>
      <c r="E14" s="434">
        <f>ROUND(M12*0.3,0)</f>
        <v>0</v>
      </c>
      <c r="F14" s="435"/>
      <c r="G14" s="436"/>
      <c r="H14" s="409">
        <v>0</v>
      </c>
      <c r="I14" s="409"/>
      <c r="J14" s="409"/>
      <c r="K14" s="409">
        <f>'Other Deduction'!B7</f>
        <v>0</v>
      </c>
      <c r="L14" s="409"/>
      <c r="M14" s="409">
        <f>E14+H14+K14</f>
        <v>0</v>
      </c>
      <c r="N14" s="409"/>
      <c r="O14" s="409"/>
      <c r="P14" s="419"/>
      <c r="Q14" s="420"/>
    </row>
    <row r="15" spans="2:17" s="16" customFormat="1" ht="15" customHeight="1">
      <c r="B15" s="19"/>
      <c r="C15" s="429" t="s">
        <v>34</v>
      </c>
      <c r="D15" s="429"/>
      <c r="E15" s="429"/>
      <c r="F15" s="429"/>
      <c r="G15" s="429"/>
      <c r="H15" s="429"/>
      <c r="I15" s="429"/>
      <c r="J15" s="429"/>
      <c r="K15" s="429"/>
      <c r="L15" s="429"/>
      <c r="M15" s="429"/>
      <c r="N15" s="429"/>
      <c r="O15" s="429"/>
      <c r="P15" s="60" t="s">
        <v>11</v>
      </c>
      <c r="Q15" s="21">
        <f>M12-M14</f>
        <v>0</v>
      </c>
    </row>
    <row r="16" spans="2:17" s="16" customFormat="1" ht="15" customHeight="1">
      <c r="B16" s="19">
        <v>8</v>
      </c>
      <c r="C16" s="429" t="s">
        <v>64</v>
      </c>
      <c r="D16" s="429"/>
      <c r="E16" s="429"/>
      <c r="F16" s="429"/>
      <c r="G16" s="429"/>
      <c r="H16" s="429"/>
      <c r="I16" s="429"/>
      <c r="J16" s="429"/>
      <c r="K16" s="429"/>
      <c r="L16" s="429"/>
      <c r="M16" s="429"/>
      <c r="N16" s="429"/>
      <c r="O16" s="429"/>
      <c r="P16" s="60" t="s">
        <v>11</v>
      </c>
      <c r="Q16" s="21">
        <f>Q11+Q15</f>
        <v>921943</v>
      </c>
    </row>
    <row r="17" spans="2:17" s="16" customFormat="1" ht="15" customHeight="1">
      <c r="B17" s="19">
        <v>9</v>
      </c>
      <c r="C17" s="402" t="s">
        <v>26</v>
      </c>
      <c r="D17" s="402"/>
      <c r="E17" s="402"/>
      <c r="F17" s="402"/>
      <c r="G17" s="402"/>
      <c r="H17" s="402"/>
      <c r="I17" s="402"/>
      <c r="J17" s="402"/>
      <c r="K17" s="402"/>
      <c r="L17" s="402"/>
      <c r="M17" s="402"/>
      <c r="N17" s="402"/>
      <c r="O17" s="402"/>
      <c r="P17" s="60" t="s">
        <v>11</v>
      </c>
      <c r="Q17" s="21">
        <f>'Other Deduction'!E3+'Other Deduction'!E4</f>
        <v>0</v>
      </c>
    </row>
    <row r="18" spans="2:17" s="16" customFormat="1" ht="15" customHeight="1">
      <c r="B18" s="19">
        <v>10</v>
      </c>
      <c r="C18" s="402" t="s">
        <v>35</v>
      </c>
      <c r="D18" s="402"/>
      <c r="E18" s="402"/>
      <c r="F18" s="402"/>
      <c r="G18" s="402"/>
      <c r="H18" s="402"/>
      <c r="I18" s="402"/>
      <c r="J18" s="402"/>
      <c r="K18" s="402"/>
      <c r="L18" s="402"/>
      <c r="M18" s="402"/>
      <c r="N18" s="402"/>
      <c r="O18" s="402"/>
      <c r="P18" s="60" t="s">
        <v>11</v>
      </c>
      <c r="Q18" s="20">
        <f>Q16+Q17</f>
        <v>921943</v>
      </c>
    </row>
    <row r="19" spans="2:17" s="16" customFormat="1" ht="15" customHeight="1">
      <c r="B19" s="404">
        <v>11</v>
      </c>
      <c r="C19" s="441" t="s">
        <v>113</v>
      </c>
      <c r="D19" s="441"/>
      <c r="E19" s="441"/>
      <c r="F19" s="441"/>
      <c r="G19" s="441"/>
      <c r="H19" s="441"/>
      <c r="I19" s="441"/>
      <c r="J19" s="441"/>
      <c r="K19" s="441"/>
      <c r="L19" s="441"/>
      <c r="M19" s="441"/>
      <c r="N19" s="441"/>
      <c r="O19" s="441"/>
      <c r="P19" s="441"/>
      <c r="Q19" s="442"/>
    </row>
    <row r="20" spans="2:17" s="16" customFormat="1" ht="15" customHeight="1">
      <c r="B20" s="405"/>
      <c r="C20" s="443" t="s">
        <v>101</v>
      </c>
      <c r="D20" s="443"/>
      <c r="E20" s="443"/>
      <c r="F20" s="443"/>
      <c r="G20" s="443"/>
      <c r="H20" s="443"/>
      <c r="I20" s="443"/>
      <c r="J20" s="443"/>
      <c r="K20" s="443"/>
      <c r="L20" s="443"/>
      <c r="M20" s="443"/>
      <c r="N20" s="443"/>
      <c r="O20" s="443"/>
      <c r="P20" s="443"/>
      <c r="Q20" s="444"/>
    </row>
    <row r="21" spans="2:17" s="16" customFormat="1" ht="15" customHeight="1">
      <c r="B21" s="405"/>
      <c r="C21" s="4" t="s">
        <v>36</v>
      </c>
      <c r="D21" s="402" t="s">
        <v>73</v>
      </c>
      <c r="E21" s="402"/>
      <c r="F21" s="402"/>
      <c r="G21" s="402"/>
      <c r="H21" s="70" t="s">
        <v>11</v>
      </c>
      <c r="I21" s="14">
        <f>'GA-55'!Q31</f>
        <v>26400</v>
      </c>
      <c r="J21" s="4" t="s">
        <v>37</v>
      </c>
      <c r="K21" s="71" t="s">
        <v>40</v>
      </c>
      <c r="L21" s="71"/>
      <c r="M21" s="71"/>
      <c r="N21" s="70" t="s">
        <v>11</v>
      </c>
      <c r="O21" s="14">
        <f>'Other Deduction'!E6</f>
        <v>0</v>
      </c>
      <c r="P21" s="430"/>
      <c r="Q21" s="431"/>
    </row>
    <row r="22" spans="2:17" s="16" customFormat="1" ht="15" customHeight="1">
      <c r="B22" s="405"/>
      <c r="C22" s="4" t="s">
        <v>38</v>
      </c>
      <c r="D22" s="402" t="s">
        <v>74</v>
      </c>
      <c r="E22" s="402"/>
      <c r="F22" s="402"/>
      <c r="G22" s="402"/>
      <c r="H22" s="70" t="s">
        <v>11</v>
      </c>
      <c r="I22" s="14">
        <f>'GA-55'!T31+'Other Deduction'!B10</f>
        <v>27240</v>
      </c>
      <c r="J22" s="4" t="s">
        <v>39</v>
      </c>
      <c r="K22" s="71" t="s">
        <v>16</v>
      </c>
      <c r="L22" s="71"/>
      <c r="M22" s="71"/>
      <c r="N22" s="70" t="s">
        <v>11</v>
      </c>
      <c r="O22" s="15">
        <f>'Other Deduction'!B15</f>
        <v>0</v>
      </c>
      <c r="P22" s="445"/>
      <c r="Q22" s="446"/>
    </row>
    <row r="23" spans="2:17" s="16" customFormat="1" ht="15" customHeight="1">
      <c r="B23" s="405"/>
      <c r="C23" s="4" t="s">
        <v>41</v>
      </c>
      <c r="D23" s="402" t="s">
        <v>75</v>
      </c>
      <c r="E23" s="402"/>
      <c r="F23" s="402"/>
      <c r="G23" s="402"/>
      <c r="H23" s="70" t="s">
        <v>11</v>
      </c>
      <c r="I23" s="14">
        <f>'Other Deduction'!B14</f>
        <v>0</v>
      </c>
      <c r="J23" s="4" t="s">
        <v>42</v>
      </c>
      <c r="K23" s="438" t="s">
        <v>102</v>
      </c>
      <c r="L23" s="439"/>
      <c r="M23" s="440"/>
      <c r="N23" s="70" t="s">
        <v>11</v>
      </c>
      <c r="O23" s="15">
        <f>'Other Deduction'!B12</f>
        <v>15000</v>
      </c>
      <c r="P23" s="445"/>
      <c r="Q23" s="446"/>
    </row>
    <row r="24" spans="2:17" s="16" customFormat="1" ht="15" customHeight="1">
      <c r="B24" s="405"/>
      <c r="C24" s="4" t="s">
        <v>43</v>
      </c>
      <c r="D24" s="402" t="s">
        <v>76</v>
      </c>
      <c r="E24" s="402"/>
      <c r="F24" s="402"/>
      <c r="G24" s="402"/>
      <c r="H24" s="70" t="s">
        <v>11</v>
      </c>
      <c r="I24" s="14">
        <f>'Other Deduction'!B16</f>
        <v>0</v>
      </c>
      <c r="J24" s="4" t="s">
        <v>44</v>
      </c>
      <c r="K24" s="438" t="s">
        <v>105</v>
      </c>
      <c r="L24" s="439"/>
      <c r="M24" s="440"/>
      <c r="N24" s="70" t="s">
        <v>11</v>
      </c>
      <c r="O24" s="14">
        <f>'Other Deduction'!E15</f>
        <v>0</v>
      </c>
      <c r="P24" s="445"/>
      <c r="Q24" s="446"/>
    </row>
    <row r="25" spans="2:17" s="16" customFormat="1" ht="15" customHeight="1">
      <c r="B25" s="405"/>
      <c r="C25" s="4" t="s">
        <v>45</v>
      </c>
      <c r="D25" s="402" t="s">
        <v>77</v>
      </c>
      <c r="E25" s="402"/>
      <c r="F25" s="402"/>
      <c r="G25" s="402"/>
      <c r="H25" s="70" t="s">
        <v>11</v>
      </c>
      <c r="I25" s="14">
        <f>'Other Deduction'!B17</f>
        <v>0</v>
      </c>
      <c r="J25" s="4" t="s">
        <v>48</v>
      </c>
      <c r="K25" s="71" t="s">
        <v>104</v>
      </c>
      <c r="L25" s="71"/>
      <c r="M25" s="71"/>
      <c r="N25" s="70" t="s">
        <v>11</v>
      </c>
      <c r="O25" s="14">
        <f>'Other Deduction'!E16</f>
        <v>0</v>
      </c>
      <c r="P25" s="445"/>
      <c r="Q25" s="446"/>
    </row>
    <row r="26" spans="2:17" s="16" customFormat="1" ht="30.75" customHeight="1">
      <c r="B26" s="405"/>
      <c r="C26" s="4" t="s">
        <v>47</v>
      </c>
      <c r="D26" s="451" t="s">
        <v>184</v>
      </c>
      <c r="E26" s="452"/>
      <c r="F26" s="452"/>
      <c r="G26" s="453"/>
      <c r="H26" s="70" t="s">
        <v>11</v>
      </c>
      <c r="I26" s="14">
        <f>'GA-55'!O31</f>
        <v>83090</v>
      </c>
      <c r="J26" s="4" t="s">
        <v>46</v>
      </c>
      <c r="K26" s="438" t="s">
        <v>103</v>
      </c>
      <c r="L26" s="439"/>
      <c r="M26" s="440"/>
      <c r="N26" s="70" t="s">
        <v>11</v>
      </c>
      <c r="O26" s="14">
        <f>'Other Deduction'!B11</f>
        <v>0</v>
      </c>
      <c r="P26" s="445"/>
      <c r="Q26" s="446"/>
    </row>
    <row r="27" spans="2:17" s="16" customFormat="1" ht="15" customHeight="1">
      <c r="B27" s="405"/>
      <c r="C27" s="4" t="s">
        <v>49</v>
      </c>
      <c r="D27" s="407" t="s">
        <v>109</v>
      </c>
      <c r="E27" s="408"/>
      <c r="F27" s="408"/>
      <c r="G27" s="418"/>
      <c r="H27" s="70" t="s">
        <v>11</v>
      </c>
      <c r="I27" s="15">
        <f>'GA-55'!U11</f>
        <v>0</v>
      </c>
      <c r="J27" s="4" t="s">
        <v>50</v>
      </c>
      <c r="K27" s="69" t="s">
        <v>133</v>
      </c>
      <c r="L27" s="69"/>
      <c r="M27" s="69"/>
      <c r="N27" s="70" t="s">
        <v>11</v>
      </c>
      <c r="O27" s="14">
        <f>'Other Deduction'!E5</f>
        <v>0</v>
      </c>
      <c r="P27" s="445"/>
      <c r="Q27" s="446"/>
    </row>
    <row r="28" spans="2:17" s="16" customFormat="1" ht="15" customHeight="1">
      <c r="B28" s="405"/>
      <c r="C28" s="4" t="s">
        <v>51</v>
      </c>
      <c r="D28" s="402" t="s">
        <v>9</v>
      </c>
      <c r="E28" s="402"/>
      <c r="F28" s="402"/>
      <c r="G28" s="402"/>
      <c r="H28" s="70" t="s">
        <v>11</v>
      </c>
      <c r="I28" s="15">
        <f>'Other Deduction'!B13</f>
        <v>0</v>
      </c>
      <c r="J28" s="4" t="s">
        <v>52</v>
      </c>
      <c r="K28" s="438" t="s">
        <v>138</v>
      </c>
      <c r="L28" s="439"/>
      <c r="M28" s="440"/>
      <c r="N28" s="70" t="s">
        <v>11</v>
      </c>
      <c r="O28" s="14">
        <f>'Other Deduction'!B18</f>
        <v>0</v>
      </c>
      <c r="P28" s="445"/>
      <c r="Q28" s="446"/>
    </row>
    <row r="29" spans="2:17" s="16" customFormat="1" ht="15" customHeight="1">
      <c r="B29" s="405"/>
      <c r="C29" s="4" t="s">
        <v>53</v>
      </c>
      <c r="D29" s="402" t="s">
        <v>86</v>
      </c>
      <c r="E29" s="402"/>
      <c r="F29" s="402"/>
      <c r="G29" s="402"/>
      <c r="H29" s="70" t="s">
        <v>11</v>
      </c>
      <c r="I29" s="14">
        <f>'GA-55'!V31+'Other Deduction'!B8</f>
        <v>0</v>
      </c>
      <c r="J29" s="4" t="s">
        <v>137</v>
      </c>
      <c r="K29" s="447"/>
      <c r="L29" s="447"/>
      <c r="M29" s="447"/>
      <c r="N29" s="70" t="s">
        <v>11</v>
      </c>
      <c r="O29" s="14"/>
      <c r="P29" s="445"/>
      <c r="Q29" s="446"/>
    </row>
    <row r="30" spans="2:17" s="16" customFormat="1" ht="15" customHeight="1">
      <c r="B30" s="405"/>
      <c r="C30" s="448" t="s">
        <v>139</v>
      </c>
      <c r="D30" s="449"/>
      <c r="E30" s="449"/>
      <c r="F30" s="449"/>
      <c r="G30" s="449"/>
      <c r="H30" s="449"/>
      <c r="I30" s="449"/>
      <c r="J30" s="449"/>
      <c r="K30" s="449"/>
      <c r="L30" s="449"/>
      <c r="M30" s="450"/>
      <c r="N30" s="60" t="s">
        <v>11</v>
      </c>
      <c r="O30" s="17">
        <f>SUM(I21:I29)+SUM(O21:O29)</f>
        <v>151730</v>
      </c>
      <c r="P30" s="432"/>
      <c r="Q30" s="433"/>
    </row>
    <row r="31" spans="2:17" s="16" customFormat="1" ht="15" customHeight="1">
      <c r="B31" s="405"/>
      <c r="C31" s="403" t="s">
        <v>100</v>
      </c>
      <c r="D31" s="403"/>
      <c r="E31" s="403"/>
      <c r="F31" s="403"/>
      <c r="G31" s="403"/>
      <c r="H31" s="403"/>
      <c r="I31" s="403"/>
      <c r="J31" s="403"/>
      <c r="K31" s="403"/>
      <c r="L31" s="403"/>
      <c r="M31" s="403"/>
      <c r="N31" s="403"/>
      <c r="O31" s="403"/>
      <c r="P31" s="60" t="s">
        <v>11</v>
      </c>
      <c r="Q31" s="20">
        <v>0</v>
      </c>
    </row>
    <row r="32" spans="2:17" s="16" customFormat="1" ht="15" customHeight="1">
      <c r="B32" s="405"/>
      <c r="C32" s="407" t="s">
        <v>327</v>
      </c>
      <c r="D32" s="408"/>
      <c r="E32" s="408"/>
      <c r="F32" s="408"/>
      <c r="G32" s="408"/>
      <c r="H32" s="408"/>
      <c r="I32" s="408"/>
      <c r="J32" s="408"/>
      <c r="K32" s="408"/>
      <c r="L32" s="408"/>
      <c r="M32" s="408"/>
      <c r="N32" s="408"/>
      <c r="O32" s="418"/>
      <c r="P32" s="72"/>
      <c r="Q32" s="20">
        <f>'Other Deduction'!E7</f>
        <v>0</v>
      </c>
    </row>
    <row r="33" spans="2:17" s="16" customFormat="1" ht="15" customHeight="1">
      <c r="B33" s="406"/>
      <c r="C33" s="403" t="s">
        <v>108</v>
      </c>
      <c r="D33" s="403"/>
      <c r="E33" s="403"/>
      <c r="F33" s="403"/>
      <c r="G33" s="403"/>
      <c r="H33" s="403"/>
      <c r="I33" s="403"/>
      <c r="J33" s="403"/>
      <c r="K33" s="403"/>
      <c r="L33" s="403"/>
      <c r="M33" s="403"/>
      <c r="N33" s="403"/>
      <c r="O33" s="403"/>
      <c r="P33" s="60" t="s">
        <v>11</v>
      </c>
      <c r="Q33" s="20">
        <f>SUM(Q31:Q31)</f>
        <v>0</v>
      </c>
    </row>
    <row r="34" spans="2:17" s="16" customFormat="1" ht="15" customHeight="1">
      <c r="B34" s="404">
        <v>12</v>
      </c>
      <c r="C34" s="441" t="s">
        <v>114</v>
      </c>
      <c r="D34" s="441"/>
      <c r="E34" s="441"/>
      <c r="F34" s="441"/>
      <c r="G34" s="441"/>
      <c r="H34" s="441"/>
      <c r="I34" s="441"/>
      <c r="J34" s="441"/>
      <c r="K34" s="441"/>
      <c r="L34" s="441"/>
      <c r="M34" s="441"/>
      <c r="N34" s="441"/>
      <c r="O34" s="441"/>
      <c r="P34" s="441"/>
      <c r="Q34" s="442"/>
    </row>
    <row r="35" spans="2:17" s="16" customFormat="1" ht="15" customHeight="1">
      <c r="B35" s="405"/>
      <c r="C35" s="466" t="s">
        <v>146</v>
      </c>
      <c r="D35" s="467"/>
      <c r="E35" s="467"/>
      <c r="F35" s="467"/>
      <c r="G35" s="467"/>
      <c r="H35" s="467"/>
      <c r="I35" s="467"/>
      <c r="J35" s="467"/>
      <c r="K35" s="467"/>
      <c r="L35" s="467"/>
      <c r="M35" s="467"/>
      <c r="N35" s="467"/>
      <c r="O35" s="468"/>
      <c r="P35" s="60" t="s">
        <v>11</v>
      </c>
      <c r="Q35" s="21">
        <v>0</v>
      </c>
    </row>
    <row r="36" spans="2:17" s="16" customFormat="1" ht="15" customHeight="1">
      <c r="B36" s="405"/>
      <c r="C36" s="402" t="s">
        <v>147</v>
      </c>
      <c r="D36" s="402"/>
      <c r="E36" s="402"/>
      <c r="F36" s="402"/>
      <c r="G36" s="402"/>
      <c r="H36" s="402"/>
      <c r="I36" s="402"/>
      <c r="J36" s="402"/>
      <c r="K36" s="402"/>
      <c r="L36" s="402"/>
      <c r="M36" s="402"/>
      <c r="N36" s="402"/>
      <c r="O36" s="402"/>
      <c r="P36" s="60" t="s">
        <v>11</v>
      </c>
      <c r="Q36" s="21">
        <v>0</v>
      </c>
    </row>
    <row r="37" spans="2:17" s="16" customFormat="1" ht="15" customHeight="1">
      <c r="B37" s="405"/>
      <c r="C37" s="402" t="s">
        <v>156</v>
      </c>
      <c r="D37" s="402"/>
      <c r="E37" s="402"/>
      <c r="F37" s="402"/>
      <c r="G37" s="402"/>
      <c r="H37" s="402"/>
      <c r="I37" s="402"/>
      <c r="J37" s="402"/>
      <c r="K37" s="402"/>
      <c r="L37" s="402"/>
      <c r="M37" s="402"/>
      <c r="N37" s="402"/>
      <c r="O37" s="402"/>
      <c r="P37" s="60" t="s">
        <v>11</v>
      </c>
      <c r="Q37" s="21">
        <v>0</v>
      </c>
    </row>
    <row r="38" spans="2:17" s="16" customFormat="1" ht="15" customHeight="1">
      <c r="B38" s="405"/>
      <c r="C38" s="402" t="s">
        <v>125</v>
      </c>
      <c r="D38" s="402"/>
      <c r="E38" s="402"/>
      <c r="F38" s="402"/>
      <c r="G38" s="402"/>
      <c r="H38" s="402"/>
      <c r="I38" s="402"/>
      <c r="J38" s="402"/>
      <c r="K38" s="402"/>
      <c r="L38" s="402"/>
      <c r="M38" s="402"/>
      <c r="N38" s="402"/>
      <c r="O38" s="402"/>
      <c r="P38" s="60" t="s">
        <v>11</v>
      </c>
      <c r="Q38" s="21">
        <v>0</v>
      </c>
    </row>
    <row r="39" spans="2:17" s="16" customFormat="1" ht="15" customHeight="1">
      <c r="B39" s="405"/>
      <c r="C39" s="402" t="s">
        <v>126</v>
      </c>
      <c r="D39" s="402"/>
      <c r="E39" s="402"/>
      <c r="F39" s="402"/>
      <c r="G39" s="402"/>
      <c r="H39" s="402"/>
      <c r="I39" s="402"/>
      <c r="J39" s="402"/>
      <c r="K39" s="402"/>
      <c r="L39" s="402"/>
      <c r="M39" s="402"/>
      <c r="N39" s="402"/>
      <c r="O39" s="402"/>
      <c r="P39" s="60" t="s">
        <v>11</v>
      </c>
      <c r="Q39" s="21">
        <v>0</v>
      </c>
    </row>
    <row r="40" spans="2:17" s="16" customFormat="1" ht="15" customHeight="1">
      <c r="B40" s="405"/>
      <c r="C40" s="466" t="s">
        <v>127</v>
      </c>
      <c r="D40" s="467"/>
      <c r="E40" s="467"/>
      <c r="F40" s="467"/>
      <c r="G40" s="467"/>
      <c r="H40" s="467"/>
      <c r="I40" s="467"/>
      <c r="J40" s="467"/>
      <c r="K40" s="467"/>
      <c r="L40" s="467"/>
      <c r="M40" s="467"/>
      <c r="N40" s="467"/>
      <c r="O40" s="468"/>
      <c r="P40" s="60" t="s">
        <v>11</v>
      </c>
      <c r="Q40" s="21">
        <v>0</v>
      </c>
    </row>
    <row r="41" spans="2:17" s="16" customFormat="1" ht="15" customHeight="1">
      <c r="B41" s="405"/>
      <c r="C41" s="407" t="s">
        <v>148</v>
      </c>
      <c r="D41" s="408"/>
      <c r="E41" s="408"/>
      <c r="F41" s="408"/>
      <c r="G41" s="408"/>
      <c r="H41" s="408"/>
      <c r="I41" s="408"/>
      <c r="J41" s="408"/>
      <c r="K41" s="408"/>
      <c r="L41" s="408"/>
      <c r="M41" s="408"/>
      <c r="N41" s="408"/>
      <c r="O41" s="418"/>
      <c r="P41" s="60" t="s">
        <v>11</v>
      </c>
      <c r="Q41" s="21">
        <v>0</v>
      </c>
    </row>
    <row r="42" spans="2:17" s="16" customFormat="1" ht="15" customHeight="1">
      <c r="B42" s="405"/>
      <c r="C42" s="407" t="s">
        <v>106</v>
      </c>
      <c r="D42" s="408"/>
      <c r="E42" s="408"/>
      <c r="F42" s="408"/>
      <c r="G42" s="408"/>
      <c r="H42" s="408"/>
      <c r="I42" s="408"/>
      <c r="J42" s="408"/>
      <c r="K42" s="408"/>
      <c r="L42" s="408"/>
      <c r="M42" s="408"/>
      <c r="N42" s="408"/>
      <c r="O42" s="418"/>
      <c r="P42" s="60" t="s">
        <v>11</v>
      </c>
      <c r="Q42" s="21">
        <v>0</v>
      </c>
    </row>
    <row r="43" spans="2:17" s="16" customFormat="1" ht="15" customHeight="1">
      <c r="B43" s="405"/>
      <c r="C43" s="407" t="s">
        <v>360</v>
      </c>
      <c r="D43" s="408"/>
      <c r="E43" s="408"/>
      <c r="F43" s="408"/>
      <c r="G43" s="408"/>
      <c r="H43" s="408"/>
      <c r="I43" s="408"/>
      <c r="J43" s="408"/>
      <c r="K43" s="408"/>
      <c r="L43" s="408"/>
      <c r="M43" s="408"/>
      <c r="N43" s="408"/>
      <c r="O43" s="418"/>
      <c r="P43" s="270" t="s">
        <v>11</v>
      </c>
      <c r="Q43" s="21">
        <v>0</v>
      </c>
    </row>
    <row r="44" spans="2:17" s="16" customFormat="1" ht="15" customHeight="1">
      <c r="B44" s="406"/>
      <c r="C44" s="403" t="s">
        <v>54</v>
      </c>
      <c r="D44" s="403"/>
      <c r="E44" s="403"/>
      <c r="F44" s="403"/>
      <c r="G44" s="403"/>
      <c r="H44" s="403"/>
      <c r="I44" s="403"/>
      <c r="J44" s="403"/>
      <c r="K44" s="403"/>
      <c r="L44" s="403"/>
      <c r="M44" s="403"/>
      <c r="N44" s="403"/>
      <c r="O44" s="403"/>
      <c r="P44" s="60" t="s">
        <v>11</v>
      </c>
      <c r="Q44" s="22">
        <v>0</v>
      </c>
    </row>
    <row r="45" spans="2:17" s="16" customFormat="1" ht="15" customHeight="1">
      <c r="B45" s="19">
        <v>13</v>
      </c>
      <c r="C45" s="441" t="s">
        <v>111</v>
      </c>
      <c r="D45" s="441"/>
      <c r="E45" s="441"/>
      <c r="F45" s="441"/>
      <c r="G45" s="441"/>
      <c r="H45" s="441"/>
      <c r="I45" s="441"/>
      <c r="J45" s="441"/>
      <c r="K45" s="441"/>
      <c r="L45" s="441"/>
      <c r="M45" s="441"/>
      <c r="N45" s="441"/>
      <c r="O45" s="441"/>
      <c r="P45" s="60" t="s">
        <v>11</v>
      </c>
      <c r="Q45" s="21">
        <f>Q33+Q44</f>
        <v>0</v>
      </c>
    </row>
    <row r="46" spans="2:17" s="16" customFormat="1" ht="15" customHeight="1">
      <c r="B46" s="19">
        <v>14</v>
      </c>
      <c r="C46" s="402" t="s">
        <v>65</v>
      </c>
      <c r="D46" s="402"/>
      <c r="E46" s="402"/>
      <c r="F46" s="402"/>
      <c r="G46" s="402"/>
      <c r="H46" s="402"/>
      <c r="I46" s="402"/>
      <c r="J46" s="402"/>
      <c r="K46" s="402"/>
      <c r="L46" s="402"/>
      <c r="M46" s="402"/>
      <c r="N46" s="402"/>
      <c r="O46" s="402"/>
      <c r="P46" s="60" t="s">
        <v>11</v>
      </c>
      <c r="Q46" s="21">
        <f>(Q18-Q45)</f>
        <v>921943</v>
      </c>
    </row>
    <row r="47" spans="2:17" s="16" customFormat="1" ht="15.75">
      <c r="B47" s="19">
        <v>15</v>
      </c>
      <c r="C47" s="441" t="s">
        <v>141</v>
      </c>
      <c r="D47" s="441"/>
      <c r="E47" s="441"/>
      <c r="F47" s="441"/>
      <c r="G47" s="441"/>
      <c r="H47" s="441"/>
      <c r="I47" s="441"/>
      <c r="J47" s="441"/>
      <c r="K47" s="441"/>
      <c r="L47" s="441"/>
      <c r="M47" s="441"/>
      <c r="N47" s="441"/>
      <c r="O47" s="441"/>
      <c r="P47" s="60" t="s">
        <v>11</v>
      </c>
      <c r="Q47" s="20">
        <f>ROUND(Q46,-1)</f>
        <v>921940</v>
      </c>
    </row>
    <row r="48" spans="2:17" s="16" customFormat="1" ht="15" customHeight="1">
      <c r="B48" s="404">
        <v>16</v>
      </c>
      <c r="C48" s="402" t="s">
        <v>55</v>
      </c>
      <c r="D48" s="402"/>
      <c r="E48" s="402"/>
      <c r="F48" s="402"/>
      <c r="G48" s="402"/>
      <c r="H48" s="402"/>
      <c r="I48" s="402"/>
      <c r="J48" s="402"/>
      <c r="K48" s="402"/>
      <c r="L48" s="402"/>
      <c r="M48" s="402"/>
      <c r="N48" s="402"/>
      <c r="O48" s="402"/>
      <c r="P48" s="402"/>
      <c r="Q48" s="490"/>
    </row>
    <row r="49" spans="2:17" s="16" customFormat="1" ht="15" customHeight="1">
      <c r="B49" s="405"/>
      <c r="C49" s="462" t="s">
        <v>80</v>
      </c>
      <c r="D49" s="462"/>
      <c r="E49" s="462"/>
      <c r="F49" s="462"/>
      <c r="G49" s="462"/>
      <c r="H49" s="462" t="s">
        <v>95</v>
      </c>
      <c r="I49" s="462"/>
      <c r="J49" s="462"/>
      <c r="K49" s="462"/>
      <c r="L49" s="463" t="s">
        <v>110</v>
      </c>
      <c r="M49" s="464"/>
      <c r="N49" s="464"/>
      <c r="O49" s="465"/>
      <c r="P49" s="5"/>
      <c r="Q49" s="23"/>
    </row>
    <row r="50" spans="2:17" s="16" customFormat="1" ht="15" customHeight="1">
      <c r="B50" s="405"/>
      <c r="C50" s="454" t="s">
        <v>158</v>
      </c>
      <c r="D50" s="455"/>
      <c r="E50" s="456"/>
      <c r="F50" s="457" t="s">
        <v>56</v>
      </c>
      <c r="G50" s="457"/>
      <c r="H50" s="458" t="s">
        <v>96</v>
      </c>
      <c r="I50" s="459"/>
      <c r="J50" s="460"/>
      <c r="K50" s="62" t="s">
        <v>56</v>
      </c>
      <c r="L50" s="458" t="s">
        <v>96</v>
      </c>
      <c r="M50" s="459"/>
      <c r="N50" s="460"/>
      <c r="O50" s="62" t="s">
        <v>56</v>
      </c>
      <c r="P50" s="60" t="s">
        <v>11</v>
      </c>
      <c r="Q50" s="24">
        <v>0</v>
      </c>
    </row>
    <row r="51" spans="2:17" s="16" customFormat="1" ht="15" customHeight="1">
      <c r="B51" s="405"/>
      <c r="C51" s="454" t="s">
        <v>57</v>
      </c>
      <c r="D51" s="455"/>
      <c r="E51" s="456"/>
      <c r="F51" s="461">
        <v>0.05</v>
      </c>
      <c r="G51" s="457"/>
      <c r="H51" s="454" t="s">
        <v>57</v>
      </c>
      <c r="I51" s="455"/>
      <c r="J51" s="456"/>
      <c r="K51" s="61">
        <v>0.05</v>
      </c>
      <c r="L51" s="458" t="s">
        <v>82</v>
      </c>
      <c r="M51" s="459"/>
      <c r="N51" s="460"/>
      <c r="O51" s="61">
        <v>0.05</v>
      </c>
      <c r="P51" s="60" t="s">
        <v>11</v>
      </c>
      <c r="Q51" s="24">
        <f>ROUND(IF('GA-55'!AB2="No",IF(Q47&lt;250001,0,IF(Q47&gt;500000,12500,((Q47-250000)*0.05))),IF(Q47&lt;300001,0,IF(Q47&gt;500000,10000,((Q47-300000)*0.05)))),0)</f>
        <v>12500</v>
      </c>
    </row>
    <row r="52" spans="2:17" s="16" customFormat="1" ht="15" customHeight="1">
      <c r="B52" s="405"/>
      <c r="C52" s="454" t="s">
        <v>159</v>
      </c>
      <c r="D52" s="455"/>
      <c r="E52" s="456"/>
      <c r="F52" s="461">
        <v>0.1</v>
      </c>
      <c r="G52" s="457"/>
      <c r="H52" s="454" t="s">
        <v>159</v>
      </c>
      <c r="I52" s="455"/>
      <c r="J52" s="456"/>
      <c r="K52" s="61">
        <v>0.1</v>
      </c>
      <c r="L52" s="454" t="s">
        <v>159</v>
      </c>
      <c r="M52" s="455"/>
      <c r="N52" s="456"/>
      <c r="O52" s="61">
        <v>0.1</v>
      </c>
      <c r="P52" s="60" t="s">
        <v>11</v>
      </c>
      <c r="Q52" s="24">
        <f>IF(Q47&lt;500001,0,IF(Q47&gt;750000,25000,((Q47-500000)*0.1)))</f>
        <v>25000</v>
      </c>
    </row>
    <row r="53" spans="2:17" s="16" customFormat="1" ht="15" customHeight="1">
      <c r="B53" s="405"/>
      <c r="C53" s="454" t="s">
        <v>160</v>
      </c>
      <c r="D53" s="455"/>
      <c r="E53" s="456"/>
      <c r="F53" s="461">
        <v>0.15</v>
      </c>
      <c r="G53" s="457"/>
      <c r="H53" s="454" t="s">
        <v>160</v>
      </c>
      <c r="I53" s="455"/>
      <c r="J53" s="456"/>
      <c r="K53" s="61">
        <v>0.15</v>
      </c>
      <c r="L53" s="454" t="s">
        <v>160</v>
      </c>
      <c r="M53" s="455"/>
      <c r="N53" s="456"/>
      <c r="O53" s="61">
        <v>0.15</v>
      </c>
      <c r="P53" s="60"/>
      <c r="Q53" s="24">
        <f>IF(Q47&lt;750001,0,IF(Q47&gt;1000000,37500,((Q47-750000)*0.15)))</f>
        <v>25791</v>
      </c>
    </row>
    <row r="54" spans="2:17" s="16" customFormat="1" ht="15" customHeight="1">
      <c r="B54" s="405"/>
      <c r="C54" s="454" t="s">
        <v>161</v>
      </c>
      <c r="D54" s="455"/>
      <c r="E54" s="456"/>
      <c r="F54" s="461">
        <v>0.2</v>
      </c>
      <c r="G54" s="457"/>
      <c r="H54" s="454" t="s">
        <v>161</v>
      </c>
      <c r="I54" s="455"/>
      <c r="J54" s="456"/>
      <c r="K54" s="61">
        <v>0.2</v>
      </c>
      <c r="L54" s="454" t="s">
        <v>161</v>
      </c>
      <c r="M54" s="455"/>
      <c r="N54" s="456"/>
      <c r="O54" s="61">
        <v>0.2</v>
      </c>
      <c r="P54" s="60"/>
      <c r="Q54" s="24">
        <f>IF(Q47&lt;1000001,0,IF(Q47&gt;1250000,50000,((Q47-1000000)*0.2)))</f>
        <v>0</v>
      </c>
    </row>
    <row r="55" spans="2:17" s="16" customFormat="1" ht="15" customHeight="1">
      <c r="B55" s="405"/>
      <c r="C55" s="454" t="s">
        <v>162</v>
      </c>
      <c r="D55" s="455"/>
      <c r="E55" s="456"/>
      <c r="F55" s="461">
        <v>0.25</v>
      </c>
      <c r="G55" s="457"/>
      <c r="H55" s="454" t="s">
        <v>162</v>
      </c>
      <c r="I55" s="455"/>
      <c r="J55" s="456"/>
      <c r="K55" s="61">
        <v>0.25</v>
      </c>
      <c r="L55" s="454" t="s">
        <v>162</v>
      </c>
      <c r="M55" s="455"/>
      <c r="N55" s="456"/>
      <c r="O55" s="61">
        <v>0.25</v>
      </c>
      <c r="P55" s="60"/>
      <c r="Q55" s="24">
        <f>IF(Q47&lt;1250001,0,IF(Q47&gt;1500000,62500,((Q47-1250000)*0.25)))</f>
        <v>0</v>
      </c>
    </row>
    <row r="56" spans="2:17" s="16" customFormat="1" ht="15" customHeight="1">
      <c r="B56" s="405"/>
      <c r="C56" s="474" t="s">
        <v>163</v>
      </c>
      <c r="D56" s="475"/>
      <c r="E56" s="476"/>
      <c r="F56" s="461">
        <v>0.3</v>
      </c>
      <c r="G56" s="457"/>
      <c r="H56" s="474" t="s">
        <v>163</v>
      </c>
      <c r="I56" s="475"/>
      <c r="J56" s="476"/>
      <c r="K56" s="61">
        <v>0.3</v>
      </c>
      <c r="L56" s="474" t="s">
        <v>163</v>
      </c>
      <c r="M56" s="475"/>
      <c r="N56" s="476"/>
      <c r="O56" s="61">
        <v>0.3</v>
      </c>
      <c r="P56" s="60" t="s">
        <v>11</v>
      </c>
      <c r="Q56" s="24">
        <f>IF(Q47&lt;1500001,0,((Q47-1500000)*0.3))</f>
        <v>0</v>
      </c>
    </row>
    <row r="57" spans="2:17" s="16" customFormat="1" ht="15" customHeight="1">
      <c r="B57" s="405"/>
      <c r="C57" s="469" t="s">
        <v>66</v>
      </c>
      <c r="D57" s="470"/>
      <c r="E57" s="470"/>
      <c r="F57" s="470"/>
      <c r="G57" s="470"/>
      <c r="H57" s="470"/>
      <c r="I57" s="470"/>
      <c r="J57" s="470"/>
      <c r="K57" s="470"/>
      <c r="L57" s="470"/>
      <c r="M57" s="470"/>
      <c r="N57" s="470"/>
      <c r="O57" s="471"/>
      <c r="P57" s="60" t="s">
        <v>11</v>
      </c>
      <c r="Q57" s="20">
        <f>SUM(Q50:Q56)</f>
        <v>63291</v>
      </c>
    </row>
    <row r="58" spans="2:17" s="16" customFormat="1" ht="15" customHeight="1">
      <c r="B58" s="405"/>
      <c r="C58" s="491" t="s">
        <v>149</v>
      </c>
      <c r="D58" s="492"/>
      <c r="E58" s="492"/>
      <c r="F58" s="492"/>
      <c r="G58" s="492"/>
      <c r="H58" s="492"/>
      <c r="I58" s="492"/>
      <c r="J58" s="492"/>
      <c r="K58" s="492"/>
      <c r="L58" s="492"/>
      <c r="M58" s="492"/>
      <c r="N58" s="492"/>
      <c r="O58" s="493"/>
      <c r="P58" s="60" t="s">
        <v>11</v>
      </c>
      <c r="Q58" s="21">
        <f>IF(Q47&gt;500000,0,IF(Q57&lt;12501,Q57,12500))</f>
        <v>0</v>
      </c>
    </row>
    <row r="59" spans="2:17" s="16" customFormat="1" ht="15" customHeight="1">
      <c r="B59" s="405"/>
      <c r="C59" s="469" t="s">
        <v>98</v>
      </c>
      <c r="D59" s="470"/>
      <c r="E59" s="470"/>
      <c r="F59" s="470"/>
      <c r="G59" s="470"/>
      <c r="H59" s="470"/>
      <c r="I59" s="470"/>
      <c r="J59" s="470"/>
      <c r="K59" s="470"/>
      <c r="L59" s="470"/>
      <c r="M59" s="470"/>
      <c r="N59" s="470"/>
      <c r="O59" s="471"/>
      <c r="P59" s="60" t="s">
        <v>11</v>
      </c>
      <c r="Q59" s="20">
        <f>Q57-Q58</f>
        <v>63291</v>
      </c>
    </row>
    <row r="60" spans="2:17" s="16" customFormat="1" ht="15" customHeight="1">
      <c r="B60" s="405"/>
      <c r="C60" s="472" t="s">
        <v>142</v>
      </c>
      <c r="D60" s="472"/>
      <c r="E60" s="472"/>
      <c r="F60" s="472"/>
      <c r="G60" s="472"/>
      <c r="H60" s="472"/>
      <c r="I60" s="472"/>
      <c r="J60" s="472"/>
      <c r="K60" s="472"/>
      <c r="L60" s="472"/>
      <c r="M60" s="472"/>
      <c r="N60" s="472"/>
      <c r="O60" s="472"/>
      <c r="P60" s="60" t="s">
        <v>11</v>
      </c>
      <c r="Q60" s="21">
        <f>ROUND(Q59*0.04,0)</f>
        <v>2532</v>
      </c>
    </row>
    <row r="61" spans="2:17" s="16" customFormat="1" ht="15" customHeight="1">
      <c r="B61" s="406"/>
      <c r="C61" s="473" t="s">
        <v>99</v>
      </c>
      <c r="D61" s="473"/>
      <c r="E61" s="473"/>
      <c r="F61" s="473"/>
      <c r="G61" s="473"/>
      <c r="H61" s="473"/>
      <c r="I61" s="473"/>
      <c r="J61" s="473"/>
      <c r="K61" s="473"/>
      <c r="L61" s="473"/>
      <c r="M61" s="473"/>
      <c r="N61" s="473"/>
      <c r="O61" s="473"/>
      <c r="P61" s="60" t="s">
        <v>11</v>
      </c>
      <c r="Q61" s="20">
        <f>SUM(Q59:Q60)</f>
        <v>65823</v>
      </c>
    </row>
    <row r="62" spans="2:17" s="16" customFormat="1" ht="15" customHeight="1">
      <c r="B62" s="19">
        <v>17</v>
      </c>
      <c r="C62" s="407" t="s">
        <v>67</v>
      </c>
      <c r="D62" s="408"/>
      <c r="E62" s="408"/>
      <c r="F62" s="408"/>
      <c r="G62" s="408"/>
      <c r="H62" s="408"/>
      <c r="I62" s="408"/>
      <c r="J62" s="408"/>
      <c r="K62" s="408"/>
      <c r="L62" s="408"/>
      <c r="M62" s="408"/>
      <c r="N62" s="408"/>
      <c r="O62" s="418"/>
      <c r="P62" s="60" t="s">
        <v>11</v>
      </c>
      <c r="Q62" s="21">
        <f>'Other Deduction'!E17</f>
        <v>0</v>
      </c>
    </row>
    <row r="63" spans="2:17" s="16" customFormat="1" ht="15" customHeight="1">
      <c r="B63" s="19">
        <v>18</v>
      </c>
      <c r="C63" s="441" t="s">
        <v>83</v>
      </c>
      <c r="D63" s="441"/>
      <c r="E63" s="441"/>
      <c r="F63" s="441"/>
      <c r="G63" s="441"/>
      <c r="H63" s="441"/>
      <c r="I63" s="441"/>
      <c r="J63" s="441"/>
      <c r="K63" s="441"/>
      <c r="L63" s="441"/>
      <c r="M63" s="441"/>
      <c r="N63" s="441"/>
      <c r="O63" s="441"/>
      <c r="P63" s="60" t="s">
        <v>11</v>
      </c>
      <c r="Q63" s="20">
        <f>Q61-Q62</f>
        <v>65823</v>
      </c>
    </row>
    <row r="64" spans="2:17" ht="33.75" customHeight="1">
      <c r="B64" s="404">
        <v>19</v>
      </c>
      <c r="C64" s="484" t="s">
        <v>59</v>
      </c>
      <c r="D64" s="484"/>
      <c r="E64" s="485"/>
      <c r="F64" s="488" t="s">
        <v>177</v>
      </c>
      <c r="G64" s="488"/>
      <c r="H64" s="488"/>
      <c r="I64" s="488"/>
      <c r="J64" s="477" t="s">
        <v>178</v>
      </c>
      <c r="K64" s="489"/>
      <c r="L64" s="68" t="s">
        <v>179</v>
      </c>
      <c r="M64" s="477" t="s">
        <v>180</v>
      </c>
      <c r="N64" s="489"/>
      <c r="O64" s="63" t="s">
        <v>87</v>
      </c>
      <c r="P64" s="477" t="s">
        <v>140</v>
      </c>
      <c r="Q64" s="478"/>
    </row>
    <row r="65" spans="1:18" ht="15.75">
      <c r="B65" s="406"/>
      <c r="C65" s="486"/>
      <c r="D65" s="486"/>
      <c r="E65" s="487"/>
      <c r="F65" s="479">
        <f>SUM('GA-55'!X10:X16)</f>
        <v>10500</v>
      </c>
      <c r="G65" s="479"/>
      <c r="H65" s="479"/>
      <c r="I65" s="479"/>
      <c r="J65" s="479">
        <f>SUM('GA-55'!X17:X19)</f>
        <v>4500</v>
      </c>
      <c r="K65" s="479"/>
      <c r="L65" s="18">
        <f>'GA-55'!X20</f>
        <v>10000</v>
      </c>
      <c r="M65" s="479">
        <f>'GA-55'!X21</f>
        <v>0</v>
      </c>
      <c r="N65" s="479"/>
      <c r="O65" s="41">
        <f>SUM('GA-55'!X22:X30)+'Other Deduction'!E18</f>
        <v>0</v>
      </c>
      <c r="P65" s="480">
        <f>F65+J65+L65+M65+O65</f>
        <v>25000</v>
      </c>
      <c r="Q65" s="481"/>
    </row>
    <row r="66" spans="1:18" ht="16.5" thickBot="1">
      <c r="B66" s="482" t="str">
        <f>IF(Q63&gt;P65,"Income Tax Payable",IF(Q63&lt;P65,"Income Tax Refundable","Income Tax Payble/Refundable"))</f>
        <v>Income Tax Payable</v>
      </c>
      <c r="C66" s="483"/>
      <c r="D66" s="483"/>
      <c r="E66" s="483"/>
      <c r="F66" s="483"/>
      <c r="G66" s="483"/>
      <c r="H66" s="483"/>
      <c r="I66" s="483"/>
      <c r="J66" s="483"/>
      <c r="K66" s="483"/>
      <c r="L66" s="483"/>
      <c r="M66" s="483"/>
      <c r="N66" s="483"/>
      <c r="O66" s="483"/>
      <c r="P66" s="25" t="s">
        <v>11</v>
      </c>
      <c r="Q66" s="26">
        <f>IF(Q63&gt;P65,Q63-P65,P65-Q63)</f>
        <v>40823</v>
      </c>
    </row>
    <row r="67" spans="1:18" ht="15.75"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1"/>
      <c r="Q67" s="32"/>
    </row>
    <row r="68" spans="1:18" ht="16.5">
      <c r="B68" s="6"/>
      <c r="C68" s="7"/>
      <c r="D68" s="7"/>
      <c r="E68" s="33" t="s">
        <v>112</v>
      </c>
      <c r="F68" s="7"/>
      <c r="G68" s="7"/>
      <c r="H68" s="7"/>
      <c r="I68" s="7"/>
      <c r="J68" s="7"/>
      <c r="K68" s="7"/>
      <c r="L68" s="7"/>
      <c r="M68" s="7"/>
      <c r="N68" s="7"/>
      <c r="O68" s="7"/>
      <c r="P68" s="8"/>
      <c r="Q68" s="9"/>
    </row>
    <row r="69" spans="1:18" ht="15.75">
      <c r="B69" s="6"/>
      <c r="C69" s="7"/>
      <c r="D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8"/>
      <c r="Q69" s="9"/>
    </row>
    <row r="70" spans="1:18" s="42" customFormat="1" ht="15.75" customHeight="1">
      <c r="B70" s="43"/>
      <c r="C70" s="334"/>
      <c r="D70" s="334"/>
      <c r="E70" s="334"/>
      <c r="F70" s="334"/>
      <c r="G70" s="334"/>
      <c r="H70" s="334"/>
      <c r="I70" s="334"/>
      <c r="J70" s="334"/>
      <c r="K70" s="334"/>
      <c r="L70" s="334"/>
      <c r="M70" s="334"/>
      <c r="N70" s="334"/>
      <c r="O70" s="334"/>
      <c r="P70" s="334"/>
      <c r="Q70" s="334"/>
    </row>
    <row r="71" spans="1:18" s="42" customFormat="1" ht="15.75" hidden="1" customHeight="1">
      <c r="B71" s="44"/>
      <c r="C71" s="334"/>
      <c r="D71" s="334"/>
      <c r="E71" s="334"/>
      <c r="F71" s="334"/>
      <c r="G71" s="334"/>
      <c r="H71" s="334"/>
      <c r="I71" s="334"/>
      <c r="J71" s="334"/>
      <c r="K71" s="334"/>
      <c r="L71" s="334"/>
      <c r="M71" s="334"/>
      <c r="N71" s="334"/>
      <c r="O71" s="334"/>
      <c r="P71" s="334"/>
      <c r="Q71" s="334"/>
    </row>
    <row r="72" spans="1:18" s="42" customFormat="1" ht="24" hidden="1" customHeight="1">
      <c r="B72" s="43"/>
      <c r="C72" s="334"/>
      <c r="D72" s="334"/>
      <c r="E72" s="334"/>
      <c r="F72" s="334"/>
      <c r="G72" s="334"/>
      <c r="H72" s="334"/>
      <c r="I72" s="334"/>
      <c r="J72" s="334"/>
      <c r="K72" s="334"/>
      <c r="L72" s="334"/>
      <c r="M72" s="334"/>
      <c r="N72" s="334"/>
      <c r="O72" s="334"/>
      <c r="P72" s="334"/>
      <c r="Q72" s="334"/>
    </row>
    <row r="73" spans="1:18" s="42" customFormat="1" ht="15.75" hidden="1" customHeight="1">
      <c r="B73" s="43"/>
      <c r="C73" s="45"/>
      <c r="D73" s="45"/>
      <c r="E73" s="45"/>
      <c r="F73" s="45"/>
      <c r="G73" s="45"/>
      <c r="H73" s="45"/>
      <c r="I73" s="45"/>
      <c r="J73" s="45"/>
      <c r="K73" s="45"/>
      <c r="L73" s="308"/>
      <c r="M73" s="308"/>
      <c r="N73" s="308"/>
      <c r="O73" s="308"/>
      <c r="P73" s="308"/>
      <c r="Q73" s="308"/>
    </row>
    <row r="74" spans="1:18" s="42" customFormat="1" ht="15.75" hidden="1" customHeight="1">
      <c r="B74" s="43"/>
      <c r="C74" s="45"/>
      <c r="D74" s="45"/>
      <c r="E74" s="45"/>
      <c r="F74" s="45"/>
      <c r="G74" s="45"/>
      <c r="H74" s="45"/>
      <c r="I74" s="45"/>
      <c r="J74" s="45"/>
      <c r="K74" s="45"/>
      <c r="L74" s="308"/>
      <c r="M74" s="308"/>
      <c r="N74" s="308"/>
      <c r="O74" s="308"/>
      <c r="P74" s="308"/>
      <c r="Q74" s="308"/>
    </row>
    <row r="75" spans="1:18" s="42" customFormat="1" ht="15.75" hidden="1" customHeight="1">
      <c r="B75" s="43"/>
      <c r="C75" s="45"/>
      <c r="D75" s="45"/>
      <c r="E75" s="45"/>
      <c r="F75" s="45"/>
      <c r="G75" s="45"/>
      <c r="H75" s="45"/>
      <c r="I75" s="45"/>
      <c r="J75" s="45"/>
      <c r="K75" s="45"/>
      <c r="L75" s="308"/>
      <c r="M75" s="308"/>
      <c r="N75" s="308"/>
      <c r="O75" s="308"/>
      <c r="P75" s="308"/>
      <c r="Q75" s="308"/>
    </row>
    <row r="76" spans="1:18" s="42" customFormat="1" ht="15.75" hidden="1" customHeight="1">
      <c r="B76" s="43"/>
      <c r="C76" s="45"/>
      <c r="D76" s="45"/>
      <c r="E76" s="45"/>
      <c r="F76" s="45"/>
      <c r="G76" s="45"/>
      <c r="H76" s="45"/>
      <c r="I76" s="45"/>
      <c r="J76" s="45"/>
      <c r="K76" s="45"/>
      <c r="L76" s="308"/>
      <c r="M76" s="308"/>
      <c r="N76" s="308"/>
      <c r="O76" s="308"/>
      <c r="P76" s="308"/>
      <c r="Q76" s="308"/>
    </row>
    <row r="77" spans="1:18" s="42" customFormat="1" ht="15.75" hidden="1" customHeight="1">
      <c r="B77" s="43"/>
      <c r="C77" s="45"/>
      <c r="D77" s="45"/>
      <c r="E77" s="45"/>
      <c r="F77" s="45"/>
      <c r="G77" s="45"/>
      <c r="H77" s="45"/>
      <c r="I77" s="45"/>
      <c r="J77" s="45"/>
      <c r="K77" s="45"/>
      <c r="L77" s="308"/>
      <c r="M77" s="308"/>
      <c r="N77" s="308"/>
      <c r="O77" s="308"/>
      <c r="P77" s="308"/>
      <c r="Q77" s="308"/>
    </row>
    <row r="78" spans="1:18" s="42" customFormat="1" ht="15.75" hidden="1">
      <c r="B78" s="44"/>
      <c r="C78" s="46"/>
      <c r="D78" s="397"/>
      <c r="E78" s="397"/>
      <c r="F78" s="397"/>
      <c r="G78" s="397"/>
      <c r="H78" s="397"/>
      <c r="I78" s="397"/>
      <c r="J78" s="397"/>
      <c r="K78" s="46"/>
      <c r="L78" s="308"/>
      <c r="M78" s="308"/>
      <c r="N78" s="308"/>
      <c r="O78" s="308"/>
      <c r="P78" s="308"/>
      <c r="Q78" s="308"/>
    </row>
    <row r="79" spans="1:18" s="42" customFormat="1" ht="15.75" hidden="1">
      <c r="B79" s="44"/>
      <c r="C79" s="46"/>
      <c r="D79" s="46"/>
      <c r="E79" s="46"/>
      <c r="F79" s="46"/>
      <c r="G79" s="46"/>
      <c r="H79" s="46"/>
      <c r="I79" s="46"/>
      <c r="J79" s="46"/>
      <c r="K79" s="46"/>
      <c r="L79" s="308"/>
      <c r="M79" s="308"/>
      <c r="N79" s="308"/>
      <c r="O79" s="308"/>
      <c r="P79" s="308"/>
      <c r="Q79" s="308"/>
    </row>
    <row r="80" spans="1:18" ht="15.75" hidden="1">
      <c r="A80" s="36"/>
      <c r="B80" s="37"/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38"/>
      <c r="O80" s="38"/>
      <c r="P80" s="39"/>
      <c r="Q80" s="40"/>
      <c r="R80" s="36"/>
    </row>
    <row r="81" spans="1:18" ht="15.75" hidden="1">
      <c r="A81" s="36"/>
      <c r="B81" s="37"/>
      <c r="C81" s="38"/>
      <c r="D81" s="38"/>
      <c r="E81" s="38"/>
      <c r="F81" s="38"/>
      <c r="G81" s="38"/>
      <c r="H81" s="38"/>
      <c r="I81" s="38"/>
      <c r="J81" s="38"/>
      <c r="K81" s="38"/>
      <c r="L81" s="38"/>
      <c r="M81" s="38"/>
      <c r="N81" s="38"/>
      <c r="O81" s="38"/>
      <c r="P81" s="39"/>
      <c r="Q81" s="40"/>
      <c r="R81" s="36"/>
    </row>
    <row r="82" spans="1:18" ht="15.75" hidden="1">
      <c r="A82" s="36"/>
      <c r="B82" s="37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  <c r="O82" s="38"/>
      <c r="P82" s="39"/>
      <c r="Q82" s="40"/>
      <c r="R82" s="36"/>
    </row>
    <row r="83" spans="1:18" ht="15.6" customHeight="1"/>
    <row r="84" spans="1:18" ht="15.6" customHeight="1"/>
    <row r="85" spans="1:18" ht="15.6" customHeight="1"/>
  </sheetData>
  <sheetProtection password="FC12" sheet="1" objects="1" scenarios="1"/>
  <mergeCells count="128">
    <mergeCell ref="C70:Q72"/>
    <mergeCell ref="L73:Q79"/>
    <mergeCell ref="D78:J78"/>
    <mergeCell ref="F55:G55"/>
    <mergeCell ref="H55:J55"/>
    <mergeCell ref="L55:N55"/>
    <mergeCell ref="C55:E55"/>
    <mergeCell ref="P64:Q64"/>
    <mergeCell ref="F65:I65"/>
    <mergeCell ref="J65:K65"/>
    <mergeCell ref="M65:N65"/>
    <mergeCell ref="P65:Q65"/>
    <mergeCell ref="B66:O66"/>
    <mergeCell ref="C63:O63"/>
    <mergeCell ref="B64:B65"/>
    <mergeCell ref="C64:E65"/>
    <mergeCell ref="F64:I64"/>
    <mergeCell ref="J64:K64"/>
    <mergeCell ref="B48:B61"/>
    <mergeCell ref="C48:Q48"/>
    <mergeCell ref="C49:G49"/>
    <mergeCell ref="M64:N64"/>
    <mergeCell ref="C57:O57"/>
    <mergeCell ref="C58:O58"/>
    <mergeCell ref="C59:O59"/>
    <mergeCell ref="C60:O60"/>
    <mergeCell ref="C61:O61"/>
    <mergeCell ref="C62:O62"/>
    <mergeCell ref="C52:E52"/>
    <mergeCell ref="F52:G52"/>
    <mergeCell ref="H52:J52"/>
    <mergeCell ref="L52:N52"/>
    <mergeCell ref="C56:E56"/>
    <mergeCell ref="F56:G56"/>
    <mergeCell ref="H56:J56"/>
    <mergeCell ref="L56:N56"/>
    <mergeCell ref="C53:E53"/>
    <mergeCell ref="C54:E54"/>
    <mergeCell ref="F53:G53"/>
    <mergeCell ref="F54:G54"/>
    <mergeCell ref="H53:J53"/>
    <mergeCell ref="H54:J54"/>
    <mergeCell ref="L53:N53"/>
    <mergeCell ref="L54:N54"/>
    <mergeCell ref="B34:B44"/>
    <mergeCell ref="C34:Q34"/>
    <mergeCell ref="C35:O35"/>
    <mergeCell ref="C36:O36"/>
    <mergeCell ref="C37:O37"/>
    <mergeCell ref="C38:O38"/>
    <mergeCell ref="C39:O39"/>
    <mergeCell ref="C40:O40"/>
    <mergeCell ref="C41:O41"/>
    <mergeCell ref="C44:O44"/>
    <mergeCell ref="C43:O43"/>
    <mergeCell ref="C50:E50"/>
    <mergeCell ref="F50:G50"/>
    <mergeCell ref="H50:J50"/>
    <mergeCell ref="L50:N50"/>
    <mergeCell ref="C51:E51"/>
    <mergeCell ref="F51:G51"/>
    <mergeCell ref="H51:J51"/>
    <mergeCell ref="L51:N51"/>
    <mergeCell ref="C42:O42"/>
    <mergeCell ref="H49:K49"/>
    <mergeCell ref="L49:O49"/>
    <mergeCell ref="C45:O45"/>
    <mergeCell ref="C46:O46"/>
    <mergeCell ref="C47:O47"/>
    <mergeCell ref="D25:G25"/>
    <mergeCell ref="C17:O17"/>
    <mergeCell ref="C18:O18"/>
    <mergeCell ref="B19:B33"/>
    <mergeCell ref="C19:Q19"/>
    <mergeCell ref="C20:Q20"/>
    <mergeCell ref="D21:G21"/>
    <mergeCell ref="P21:Q30"/>
    <mergeCell ref="D22:G22"/>
    <mergeCell ref="D29:G29"/>
    <mergeCell ref="K29:M29"/>
    <mergeCell ref="C30:M30"/>
    <mergeCell ref="C31:O31"/>
    <mergeCell ref="D26:G26"/>
    <mergeCell ref="K26:M26"/>
    <mergeCell ref="D27:G27"/>
    <mergeCell ref="D28:G28"/>
    <mergeCell ref="K28:M28"/>
    <mergeCell ref="C33:O33"/>
    <mergeCell ref="C32:O32"/>
    <mergeCell ref="C15:O15"/>
    <mergeCell ref="C16:O16"/>
    <mergeCell ref="B12:B14"/>
    <mergeCell ref="C12:J12"/>
    <mergeCell ref="K12:L12"/>
    <mergeCell ref="M12:O12"/>
    <mergeCell ref="D23:G23"/>
    <mergeCell ref="K23:M23"/>
    <mergeCell ref="D24:G24"/>
    <mergeCell ref="K24:M24"/>
    <mergeCell ref="P12:Q14"/>
    <mergeCell ref="C13:D14"/>
    <mergeCell ref="E13:G13"/>
    <mergeCell ref="H13:J13"/>
    <mergeCell ref="K13:L13"/>
    <mergeCell ref="M13:O13"/>
    <mergeCell ref="P8:Q9"/>
    <mergeCell ref="C9:L9"/>
    <mergeCell ref="M9:O9"/>
    <mergeCell ref="C10:L10"/>
    <mergeCell ref="M10:O10"/>
    <mergeCell ref="C11:O11"/>
    <mergeCell ref="E14:G14"/>
    <mergeCell ref="H14:J14"/>
    <mergeCell ref="K14:L14"/>
    <mergeCell ref="M14:O14"/>
    <mergeCell ref="C4:O4"/>
    <mergeCell ref="C5:O5"/>
    <mergeCell ref="C7:O7"/>
    <mergeCell ref="B8:B10"/>
    <mergeCell ref="C8:L8"/>
    <mergeCell ref="M8:O8"/>
    <mergeCell ref="B1:Q1"/>
    <mergeCell ref="B2:Q2"/>
    <mergeCell ref="C3:D3"/>
    <mergeCell ref="E3:J3"/>
    <mergeCell ref="L3:N3"/>
    <mergeCell ref="P3:Q3"/>
    <mergeCell ref="C6:O6"/>
  </mergeCells>
  <printOptions horizontalCentered="1"/>
  <pageMargins left="0.39370078740157499" right="0.23622047244094499" top="0.23622047244094499" bottom="0.27559055118110198" header="0.196850393700787" footer="0.23622047244094499"/>
  <pageSetup paperSize="9" scale="76" orientation="portrait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>
    <tabColor rgb="FFC00000"/>
  </sheetPr>
  <dimension ref="A1:L157"/>
  <sheetViews>
    <sheetView workbookViewId="0">
      <selection activeCell="C130" sqref="C130:E130"/>
    </sheetView>
  </sheetViews>
  <sheetFormatPr defaultRowHeight="12.75"/>
  <cols>
    <col min="1" max="8" width="9.140625" style="138"/>
    <col min="9" max="9" width="10.85546875" style="138" customWidth="1"/>
    <col min="10" max="10" width="9.85546875" style="138" customWidth="1"/>
    <col min="11" max="11" width="9.140625" style="138"/>
    <col min="12" max="12" width="9.140625" style="139"/>
    <col min="13" max="16384" width="9.140625" style="137"/>
  </cols>
  <sheetData>
    <row r="1" spans="1:12" ht="18">
      <c r="A1" s="512" t="s">
        <v>186</v>
      </c>
      <c r="B1" s="513"/>
      <c r="C1" s="513"/>
      <c r="D1" s="513"/>
      <c r="E1" s="513"/>
      <c r="F1" s="513"/>
      <c r="G1" s="513"/>
      <c r="H1" s="513"/>
      <c r="I1" s="513"/>
      <c r="J1" s="513"/>
      <c r="K1" s="513"/>
      <c r="L1" s="514"/>
    </row>
    <row r="2" spans="1:12">
      <c r="A2" s="515" t="s">
        <v>187</v>
      </c>
      <c r="B2" s="516"/>
      <c r="C2" s="516"/>
      <c r="D2" s="516"/>
      <c r="E2" s="516"/>
      <c r="F2" s="516"/>
      <c r="G2" s="516"/>
      <c r="H2" s="516"/>
      <c r="I2" s="516"/>
      <c r="J2" s="516"/>
      <c r="K2" s="516"/>
      <c r="L2" s="517"/>
    </row>
    <row r="3" spans="1:12">
      <c r="A3" s="515" t="s">
        <v>188</v>
      </c>
      <c r="B3" s="516"/>
      <c r="C3" s="516"/>
      <c r="D3" s="516"/>
      <c r="E3" s="516"/>
      <c r="F3" s="516"/>
      <c r="G3" s="516"/>
      <c r="H3" s="516"/>
      <c r="I3" s="516"/>
      <c r="J3" s="516"/>
      <c r="K3" s="516"/>
      <c r="L3" s="517"/>
    </row>
    <row r="4" spans="1:12">
      <c r="A4" s="518" t="s">
        <v>189</v>
      </c>
      <c r="B4" s="519"/>
      <c r="C4" s="519"/>
      <c r="D4" s="519"/>
      <c r="E4" s="519"/>
      <c r="F4" s="519"/>
      <c r="G4" s="519"/>
      <c r="H4" s="519"/>
      <c r="I4" s="519"/>
      <c r="J4" s="519"/>
      <c r="K4" s="519"/>
      <c r="L4" s="520"/>
    </row>
    <row r="5" spans="1:12">
      <c r="A5" s="521" t="s">
        <v>190</v>
      </c>
      <c r="B5" s="522"/>
      <c r="C5" s="522"/>
      <c r="D5" s="522"/>
      <c r="E5" s="522"/>
      <c r="F5" s="522"/>
      <c r="G5" s="522"/>
      <c r="H5" s="522"/>
      <c r="I5" s="522"/>
      <c r="J5" s="522"/>
      <c r="K5" s="522"/>
      <c r="L5" s="523"/>
    </row>
    <row r="6" spans="1:12" ht="33" customHeight="1">
      <c r="A6" s="524" t="s">
        <v>191</v>
      </c>
      <c r="B6" s="525"/>
      <c r="C6" s="525"/>
      <c r="D6" s="525"/>
      <c r="E6" s="525"/>
      <c r="F6" s="525"/>
      <c r="G6" s="524" t="s">
        <v>192</v>
      </c>
      <c r="H6" s="524"/>
      <c r="I6" s="524"/>
      <c r="J6" s="524"/>
      <c r="K6" s="524"/>
      <c r="L6" s="524"/>
    </row>
    <row r="7" spans="1:12" ht="16.5" customHeight="1">
      <c r="A7" s="494" t="str">
        <f>'[1]Basic Profile'!D6</f>
        <v>HANUMAN SAHAY REGAR</v>
      </c>
      <c r="B7" s="495"/>
      <c r="C7" s="495"/>
      <c r="D7" s="495"/>
      <c r="E7" s="495"/>
      <c r="F7" s="496"/>
      <c r="G7" s="497" t="str">
        <f>'GA-55'!D6</f>
        <v>KRISHAN MURARI</v>
      </c>
      <c r="H7" s="498"/>
      <c r="I7" s="498"/>
      <c r="J7" s="498"/>
      <c r="K7" s="498"/>
      <c r="L7" s="499"/>
    </row>
    <row r="8" spans="1:12" ht="18.95" customHeight="1">
      <c r="A8" s="500" t="str">
        <f>'[1]Basic Profile'!D8</f>
        <v>PRINCIPAL</v>
      </c>
      <c r="B8" s="501"/>
      <c r="C8" s="501"/>
      <c r="D8" s="501"/>
      <c r="E8" s="501"/>
      <c r="F8" s="502"/>
      <c r="G8" s="503" t="str">
        <f>'GA-55'!K6</f>
        <v>HEAD CONSTABLE</v>
      </c>
      <c r="H8" s="504"/>
      <c r="I8" s="504"/>
      <c r="J8" s="504"/>
      <c r="K8" s="504"/>
      <c r="L8" s="505"/>
    </row>
    <row r="9" spans="1:12">
      <c r="A9" s="506" t="str">
        <f>'GA-55'!C4</f>
        <v>कार्यालय पुलिस अधीक्षक, जिला बाराँ</v>
      </c>
      <c r="B9" s="507"/>
      <c r="C9" s="507"/>
      <c r="D9" s="507"/>
      <c r="E9" s="507"/>
      <c r="F9" s="508"/>
      <c r="G9" s="506" t="str">
        <f>A9</f>
        <v>कार्यालय पुलिस अधीक्षक, जिला बाराँ</v>
      </c>
      <c r="H9" s="507"/>
      <c r="I9" s="507"/>
      <c r="J9" s="507"/>
      <c r="K9" s="507"/>
      <c r="L9" s="508"/>
    </row>
    <row r="10" spans="1:12" ht="17.45" customHeight="1">
      <c r="A10" s="509"/>
      <c r="B10" s="510"/>
      <c r="C10" s="510"/>
      <c r="D10" s="510"/>
      <c r="E10" s="510"/>
      <c r="F10" s="511"/>
      <c r="G10" s="509"/>
      <c r="H10" s="510"/>
      <c r="I10" s="510"/>
      <c r="J10" s="510"/>
      <c r="K10" s="510"/>
      <c r="L10" s="511"/>
    </row>
    <row r="11" spans="1:12">
      <c r="A11" s="536" t="s">
        <v>193</v>
      </c>
      <c r="B11" s="535"/>
      <c r="C11" s="539"/>
      <c r="D11" s="536" t="s">
        <v>194</v>
      </c>
      <c r="E11" s="535"/>
      <c r="F11" s="539"/>
      <c r="G11" s="536" t="s">
        <v>195</v>
      </c>
      <c r="H11" s="535"/>
      <c r="I11" s="535"/>
      <c r="J11" s="535"/>
      <c r="K11" s="535"/>
      <c r="L11" s="539"/>
    </row>
    <row r="12" spans="1:12" ht="15" customHeight="1">
      <c r="A12" s="548"/>
      <c r="B12" s="549"/>
      <c r="C12" s="550"/>
      <c r="D12" s="551">
        <f>'GA-55'!U6</f>
        <v>0</v>
      </c>
      <c r="E12" s="552"/>
      <c r="F12" s="553"/>
      <c r="G12" s="551" t="str">
        <f>'GA-55'!P6</f>
        <v>BHOPK4299K</v>
      </c>
      <c r="H12" s="552"/>
      <c r="I12" s="552"/>
      <c r="J12" s="552"/>
      <c r="K12" s="552"/>
      <c r="L12" s="553"/>
    </row>
    <row r="13" spans="1:12">
      <c r="A13" s="140" t="s">
        <v>196</v>
      </c>
      <c r="B13" s="141"/>
      <c r="C13" s="142"/>
      <c r="D13" s="526"/>
      <c r="E13" s="527"/>
      <c r="F13" s="528"/>
      <c r="G13" s="535" t="s">
        <v>197</v>
      </c>
      <c r="H13" s="535"/>
      <c r="I13" s="535"/>
      <c r="J13" s="536" t="s">
        <v>198</v>
      </c>
      <c r="K13" s="537"/>
      <c r="L13" s="538"/>
    </row>
    <row r="14" spans="1:12">
      <c r="A14" s="143" t="s">
        <v>199</v>
      </c>
      <c r="B14" s="144"/>
      <c r="C14" s="145"/>
      <c r="D14" s="529"/>
      <c r="E14" s="530"/>
      <c r="F14" s="531"/>
      <c r="G14" s="536" t="s">
        <v>200</v>
      </c>
      <c r="H14" s="539"/>
      <c r="I14" s="146" t="s">
        <v>201</v>
      </c>
      <c r="J14" s="540" t="s">
        <v>324</v>
      </c>
      <c r="K14" s="541"/>
      <c r="L14" s="542"/>
    </row>
    <row r="15" spans="1:12">
      <c r="A15" s="147" t="s">
        <v>202</v>
      </c>
      <c r="B15" s="148"/>
      <c r="C15" s="149"/>
      <c r="D15" s="532"/>
      <c r="E15" s="533"/>
      <c r="F15" s="534"/>
      <c r="G15" s="546" t="s">
        <v>322</v>
      </c>
      <c r="H15" s="547"/>
      <c r="I15" s="150" t="s">
        <v>323</v>
      </c>
      <c r="J15" s="543"/>
      <c r="K15" s="544"/>
      <c r="L15" s="545"/>
    </row>
    <row r="16" spans="1:12">
      <c r="A16" s="147" t="s">
        <v>203</v>
      </c>
      <c r="B16" s="148"/>
      <c r="C16" s="148"/>
      <c r="D16" s="151"/>
      <c r="E16" s="151"/>
      <c r="F16" s="151"/>
      <c r="G16" s="152"/>
      <c r="H16" s="152"/>
      <c r="I16" s="152"/>
      <c r="J16" s="152"/>
      <c r="K16" s="152"/>
      <c r="L16" s="153"/>
    </row>
    <row r="17" spans="1:12">
      <c r="A17" s="524" t="s">
        <v>204</v>
      </c>
      <c r="B17" s="524"/>
      <c r="C17" s="554" t="s">
        <v>205</v>
      </c>
      <c r="D17" s="554"/>
      <c r="E17" s="554"/>
      <c r="F17" s="555" t="s">
        <v>206</v>
      </c>
      <c r="G17" s="555"/>
      <c r="H17" s="556" t="s">
        <v>207</v>
      </c>
      <c r="I17" s="557"/>
      <c r="J17" s="558"/>
      <c r="K17" s="554" t="s">
        <v>208</v>
      </c>
      <c r="L17" s="554"/>
    </row>
    <row r="18" spans="1:12">
      <c r="A18" s="546" t="s">
        <v>209</v>
      </c>
      <c r="B18" s="547"/>
      <c r="C18" s="559"/>
      <c r="D18" s="560"/>
      <c r="E18" s="561"/>
      <c r="F18" s="562">
        <f>SUM('GA-55'!N10+'GA-55'!N11+'GA-55'!N12)</f>
        <v>208928</v>
      </c>
      <c r="G18" s="563"/>
      <c r="H18" s="559">
        <f>SUM('GA-55'!X10:X12)</f>
        <v>4500</v>
      </c>
      <c r="I18" s="560"/>
      <c r="J18" s="561"/>
      <c r="K18" s="562">
        <f>H18</f>
        <v>4500</v>
      </c>
      <c r="L18" s="564"/>
    </row>
    <row r="19" spans="1:12">
      <c r="A19" s="546" t="s">
        <v>210</v>
      </c>
      <c r="B19" s="547"/>
      <c r="C19" s="559"/>
      <c r="D19" s="560"/>
      <c r="E19" s="561"/>
      <c r="F19" s="562">
        <f>SUM('GA-55'!N13+'GA-55'!N14+'GA-55'!N15+'GA-55'!N22)</f>
        <v>220319</v>
      </c>
      <c r="G19" s="563"/>
      <c r="H19" s="559">
        <f>SUM('GA-55'!X13:X15)+'GA-55'!X22</f>
        <v>4500</v>
      </c>
      <c r="I19" s="560"/>
      <c r="J19" s="561"/>
      <c r="K19" s="562">
        <f>H19</f>
        <v>4500</v>
      </c>
      <c r="L19" s="564"/>
    </row>
    <row r="20" spans="1:12">
      <c r="A20" s="546" t="s">
        <v>211</v>
      </c>
      <c r="B20" s="547"/>
      <c r="C20" s="559"/>
      <c r="D20" s="560"/>
      <c r="E20" s="561"/>
      <c r="F20" s="562">
        <f>SUM('GA-55'!N16+'GA-55'!N17+'GA-55'!N18+'GA-55'!N25)</f>
        <v>229064</v>
      </c>
      <c r="G20" s="563"/>
      <c r="H20" s="559">
        <f>SUM('GA-55'!X16:X18)+'GA-55'!X25</f>
        <v>4500</v>
      </c>
      <c r="I20" s="560"/>
      <c r="J20" s="561"/>
      <c r="K20" s="562">
        <f>H20</f>
        <v>4500</v>
      </c>
      <c r="L20" s="563"/>
    </row>
    <row r="21" spans="1:12">
      <c r="A21" s="546" t="s">
        <v>212</v>
      </c>
      <c r="B21" s="547"/>
      <c r="C21" s="559"/>
      <c r="D21" s="560"/>
      <c r="E21" s="561"/>
      <c r="F21" s="562">
        <f>SUM('GA-55'!N19+'GA-55'!N20+'GA-55'!N21+'GA-55'!N22+'GA-55'!N24+'GA-55'!N26+'GA-55'!N227+'GA-55'!N28+'GA-55'!N29+'GA-55'!N30)</f>
        <v>257693</v>
      </c>
      <c r="G21" s="563"/>
      <c r="H21" s="559">
        <f>SUM('GA-55'!X19:X30)</f>
        <v>11500</v>
      </c>
      <c r="I21" s="560"/>
      <c r="J21" s="561"/>
      <c r="K21" s="562">
        <f>H21</f>
        <v>11500</v>
      </c>
      <c r="L21" s="563"/>
    </row>
    <row r="22" spans="1:12">
      <c r="A22" s="536" t="s">
        <v>213</v>
      </c>
      <c r="B22" s="539"/>
      <c r="C22" s="565"/>
      <c r="D22" s="566"/>
      <c r="E22" s="567"/>
      <c r="F22" s="568">
        <f>SUM(F18:F21)</f>
        <v>916004</v>
      </c>
      <c r="G22" s="569"/>
      <c r="H22" s="565">
        <f>SUM(H18:H21)</f>
        <v>25000</v>
      </c>
      <c r="I22" s="566"/>
      <c r="J22" s="567"/>
      <c r="K22" s="568">
        <f>SUM(K18:K21)</f>
        <v>25000</v>
      </c>
      <c r="L22" s="569"/>
    </row>
    <row r="23" spans="1:12">
      <c r="A23" s="577" t="s">
        <v>214</v>
      </c>
      <c r="B23" s="578"/>
      <c r="C23" s="578"/>
      <c r="D23" s="578"/>
      <c r="E23" s="579"/>
      <c r="F23" s="579"/>
      <c r="G23" s="579"/>
      <c r="H23" s="579"/>
      <c r="I23" s="579"/>
      <c r="J23" s="579"/>
      <c r="K23" s="579"/>
      <c r="L23" s="580"/>
    </row>
    <row r="24" spans="1:12">
      <c r="A24" s="154" t="s">
        <v>215</v>
      </c>
      <c r="B24" s="581" t="s">
        <v>216</v>
      </c>
      <c r="C24" s="581"/>
      <c r="D24" s="582"/>
      <c r="E24" s="583" t="s">
        <v>217</v>
      </c>
      <c r="F24" s="584"/>
      <c r="G24" s="584"/>
      <c r="H24" s="584"/>
      <c r="I24" s="585"/>
      <c r="J24" s="585"/>
      <c r="K24" s="584"/>
      <c r="L24" s="586"/>
    </row>
    <row r="25" spans="1:12">
      <c r="A25" s="155"/>
      <c r="B25" s="587" t="s">
        <v>218</v>
      </c>
      <c r="C25" s="587"/>
      <c r="D25" s="587"/>
      <c r="E25" s="588" t="s">
        <v>219</v>
      </c>
      <c r="F25" s="589"/>
      <c r="G25" s="588" t="s">
        <v>220</v>
      </c>
      <c r="H25" s="590"/>
      <c r="I25" s="588" t="s">
        <v>221</v>
      </c>
      <c r="J25" s="590"/>
      <c r="K25" s="591" t="s">
        <v>222</v>
      </c>
      <c r="L25" s="592"/>
    </row>
    <row r="26" spans="1:12">
      <c r="A26" s="155"/>
      <c r="B26" s="156"/>
      <c r="C26" s="156" t="s">
        <v>223</v>
      </c>
      <c r="D26" s="156"/>
      <c r="E26" s="594" t="s">
        <v>224</v>
      </c>
      <c r="F26" s="595"/>
      <c r="G26" s="594" t="s">
        <v>224</v>
      </c>
      <c r="H26" s="596"/>
      <c r="I26" s="594" t="s">
        <v>224</v>
      </c>
      <c r="J26" s="596"/>
      <c r="K26" s="570" t="s">
        <v>225</v>
      </c>
      <c r="L26" s="571"/>
    </row>
    <row r="27" spans="1:12">
      <c r="A27" s="157"/>
      <c r="B27" s="572"/>
      <c r="C27" s="572"/>
      <c r="D27" s="572"/>
      <c r="E27" s="158"/>
      <c r="F27" s="159"/>
      <c r="G27" s="573"/>
      <c r="H27" s="574"/>
      <c r="I27" s="575" t="s">
        <v>226</v>
      </c>
      <c r="J27" s="576"/>
      <c r="K27" s="160"/>
      <c r="L27" s="161"/>
    </row>
    <row r="28" spans="1:12">
      <c r="A28" s="146">
        <v>1</v>
      </c>
      <c r="B28" s="559">
        <f>'GA-55'!X10</f>
        <v>1500</v>
      </c>
      <c r="C28" s="560"/>
      <c r="D28" s="561"/>
      <c r="E28" s="562"/>
      <c r="F28" s="563"/>
      <c r="G28" s="559"/>
      <c r="H28" s="561"/>
      <c r="I28" s="593"/>
      <c r="J28" s="593"/>
      <c r="K28" s="162"/>
      <c r="L28" s="162"/>
    </row>
    <row r="29" spans="1:12">
      <c r="A29" s="163">
        <v>2</v>
      </c>
      <c r="B29" s="559">
        <f>'GA-55'!X11</f>
        <v>1500</v>
      </c>
      <c r="C29" s="560"/>
      <c r="D29" s="561"/>
      <c r="E29" s="562"/>
      <c r="F29" s="563"/>
      <c r="G29" s="559"/>
      <c r="H29" s="561"/>
      <c r="I29" s="593"/>
      <c r="J29" s="593"/>
      <c r="K29" s="162"/>
      <c r="L29" s="162"/>
    </row>
    <row r="30" spans="1:12">
      <c r="A30" s="163">
        <v>3</v>
      </c>
      <c r="B30" s="559">
        <f>'GA-55'!X12</f>
        <v>1500</v>
      </c>
      <c r="C30" s="560"/>
      <c r="D30" s="561"/>
      <c r="E30" s="164"/>
      <c r="F30" s="165"/>
      <c r="G30" s="166"/>
      <c r="H30" s="167"/>
      <c r="I30" s="168"/>
      <c r="J30" s="169"/>
      <c r="K30" s="162"/>
      <c r="L30" s="162"/>
    </row>
    <row r="31" spans="1:12">
      <c r="A31" s="163">
        <v>4</v>
      </c>
      <c r="B31" s="559">
        <f>'GA-55'!X13</f>
        <v>1500</v>
      </c>
      <c r="C31" s="560"/>
      <c r="D31" s="561"/>
      <c r="E31" s="164"/>
      <c r="F31" s="165"/>
      <c r="G31" s="166"/>
      <c r="H31" s="167"/>
      <c r="I31" s="166"/>
      <c r="J31" s="167"/>
      <c r="K31" s="162"/>
      <c r="L31" s="162"/>
    </row>
    <row r="32" spans="1:12">
      <c r="A32" s="163">
        <v>5</v>
      </c>
      <c r="B32" s="559">
        <f>'GA-55'!X14</f>
        <v>1500</v>
      </c>
      <c r="C32" s="560"/>
      <c r="D32" s="561"/>
      <c r="E32" s="164"/>
      <c r="F32" s="165"/>
      <c r="G32" s="166"/>
      <c r="H32" s="167"/>
      <c r="I32" s="166"/>
      <c r="J32" s="167"/>
      <c r="K32" s="162"/>
      <c r="L32" s="162"/>
    </row>
    <row r="33" spans="1:12">
      <c r="A33" s="163">
        <v>6</v>
      </c>
      <c r="B33" s="559">
        <f>'GA-55'!X15</f>
        <v>1500</v>
      </c>
      <c r="C33" s="560"/>
      <c r="D33" s="561"/>
      <c r="E33" s="164"/>
      <c r="F33" s="165"/>
      <c r="G33" s="166"/>
      <c r="H33" s="167"/>
      <c r="I33" s="166"/>
      <c r="J33" s="167"/>
      <c r="K33" s="162"/>
      <c r="L33" s="162"/>
    </row>
    <row r="34" spans="1:12">
      <c r="A34" s="163">
        <v>7</v>
      </c>
      <c r="B34" s="559">
        <f>'GA-55'!X16</f>
        <v>1500</v>
      </c>
      <c r="C34" s="560"/>
      <c r="D34" s="561"/>
      <c r="E34" s="164"/>
      <c r="F34" s="165"/>
      <c r="G34" s="166"/>
      <c r="H34" s="167"/>
      <c r="I34" s="166"/>
      <c r="J34" s="167"/>
      <c r="K34" s="162"/>
      <c r="L34" s="162"/>
    </row>
    <row r="35" spans="1:12">
      <c r="A35" s="163">
        <v>8</v>
      </c>
      <c r="B35" s="559">
        <f>'GA-55'!X17</f>
        <v>1500</v>
      </c>
      <c r="C35" s="560"/>
      <c r="D35" s="561"/>
      <c r="E35" s="164"/>
      <c r="F35" s="165"/>
      <c r="G35" s="166"/>
      <c r="H35" s="167"/>
      <c r="I35" s="166"/>
      <c r="J35" s="167"/>
      <c r="K35" s="162"/>
      <c r="L35" s="162"/>
    </row>
    <row r="36" spans="1:12">
      <c r="A36" s="163">
        <v>9</v>
      </c>
      <c r="B36" s="559">
        <f>'GA-55'!X18</f>
        <v>1500</v>
      </c>
      <c r="C36" s="560"/>
      <c r="D36" s="561"/>
      <c r="E36" s="562"/>
      <c r="F36" s="563"/>
      <c r="G36" s="559"/>
      <c r="H36" s="561"/>
      <c r="I36" s="559"/>
      <c r="J36" s="561"/>
      <c r="K36" s="162"/>
      <c r="L36" s="162"/>
    </row>
    <row r="37" spans="1:12">
      <c r="A37" s="163">
        <v>10</v>
      </c>
      <c r="B37" s="559">
        <f>'GA-55'!X19</f>
        <v>1500</v>
      </c>
      <c r="C37" s="560"/>
      <c r="D37" s="561"/>
      <c r="E37" s="562"/>
      <c r="F37" s="563"/>
      <c r="G37" s="559"/>
      <c r="H37" s="561"/>
      <c r="I37" s="559"/>
      <c r="J37" s="561"/>
      <c r="K37" s="162"/>
      <c r="L37" s="162"/>
    </row>
    <row r="38" spans="1:12">
      <c r="A38" s="163">
        <v>11</v>
      </c>
      <c r="B38" s="559">
        <f>'GA-55'!X20</f>
        <v>10000</v>
      </c>
      <c r="C38" s="560"/>
      <c r="D38" s="561"/>
      <c r="E38" s="562"/>
      <c r="F38" s="563"/>
      <c r="G38" s="559"/>
      <c r="H38" s="561"/>
      <c r="I38" s="559"/>
      <c r="J38" s="561"/>
      <c r="K38" s="162"/>
      <c r="L38" s="162"/>
    </row>
    <row r="39" spans="1:12">
      <c r="A39" s="163">
        <v>12</v>
      </c>
      <c r="B39" s="559">
        <f>'GA-55'!X21</f>
        <v>0</v>
      </c>
      <c r="C39" s="560"/>
      <c r="D39" s="561"/>
      <c r="E39" s="562"/>
      <c r="F39" s="563"/>
      <c r="G39" s="559"/>
      <c r="H39" s="561"/>
      <c r="I39" s="597"/>
      <c r="J39" s="598"/>
      <c r="K39" s="162"/>
      <c r="L39" s="162"/>
    </row>
    <row r="40" spans="1:12">
      <c r="A40" s="163">
        <v>13</v>
      </c>
      <c r="B40" s="559">
        <f>SUM('GA-55'!X22+'GA-55'!X23+'GA-55'!X24+'GA-55'!X25+'GA-55'!X26+'GA-55'!X27+'GA-55'!X28+'GA-55'!X29+'GA-55'!X30)</f>
        <v>0</v>
      </c>
      <c r="C40" s="560"/>
      <c r="D40" s="561"/>
      <c r="E40" s="164"/>
      <c r="F40" s="165"/>
      <c r="G40" s="166"/>
      <c r="H40" s="167"/>
      <c r="I40" s="170"/>
      <c r="J40" s="171"/>
      <c r="K40" s="162"/>
      <c r="L40" s="162"/>
    </row>
    <row r="41" spans="1:12">
      <c r="A41" s="157" t="s">
        <v>227</v>
      </c>
      <c r="B41" s="559">
        <f>SUM(B28:B40)</f>
        <v>25000</v>
      </c>
      <c r="C41" s="560"/>
      <c r="D41" s="561"/>
      <c r="E41" s="562"/>
      <c r="F41" s="563"/>
      <c r="G41" s="559"/>
      <c r="H41" s="561"/>
      <c r="I41" s="593"/>
      <c r="J41" s="593"/>
      <c r="K41" s="162"/>
      <c r="L41" s="162"/>
    </row>
    <row r="42" spans="1:12">
      <c r="A42" s="147"/>
      <c r="B42" s="172"/>
      <c r="C42" s="172"/>
      <c r="D42" s="172"/>
      <c r="E42" s="173"/>
      <c r="F42" s="173"/>
      <c r="G42" s="172"/>
      <c r="H42" s="172"/>
      <c r="I42" s="152"/>
      <c r="J42" s="152"/>
      <c r="K42" s="152"/>
      <c r="L42" s="161"/>
    </row>
    <row r="43" spans="1:12">
      <c r="A43" s="577" t="s">
        <v>228</v>
      </c>
      <c r="B43" s="578"/>
      <c r="C43" s="578"/>
      <c r="D43" s="578"/>
      <c r="E43" s="579"/>
      <c r="F43" s="579"/>
      <c r="G43" s="579"/>
      <c r="H43" s="579"/>
      <c r="I43" s="579"/>
      <c r="J43" s="579"/>
      <c r="K43" s="579"/>
      <c r="L43" s="580"/>
    </row>
    <row r="44" spans="1:12">
      <c r="A44" s="154" t="s">
        <v>215</v>
      </c>
      <c r="B44" s="581" t="s">
        <v>216</v>
      </c>
      <c r="C44" s="581"/>
      <c r="D44" s="582"/>
      <c r="E44" s="583" t="s">
        <v>229</v>
      </c>
      <c r="F44" s="584"/>
      <c r="G44" s="584"/>
      <c r="H44" s="584"/>
      <c r="I44" s="585"/>
      <c r="J44" s="585"/>
      <c r="K44" s="584"/>
      <c r="L44" s="586"/>
    </row>
    <row r="45" spans="1:12">
      <c r="A45" s="155"/>
      <c r="B45" s="587" t="s">
        <v>218</v>
      </c>
      <c r="C45" s="587"/>
      <c r="D45" s="587"/>
      <c r="E45" s="588" t="s">
        <v>230</v>
      </c>
      <c r="F45" s="589"/>
      <c r="G45" s="588" t="s">
        <v>231</v>
      </c>
      <c r="H45" s="590"/>
      <c r="I45" s="588" t="s">
        <v>232</v>
      </c>
      <c r="J45" s="590"/>
      <c r="K45" s="591" t="s">
        <v>222</v>
      </c>
      <c r="L45" s="592"/>
    </row>
    <row r="46" spans="1:12">
      <c r="A46" s="155"/>
      <c r="B46" s="156"/>
      <c r="C46" s="156" t="s">
        <v>223</v>
      </c>
      <c r="D46" s="156"/>
      <c r="E46" s="594" t="s">
        <v>233</v>
      </c>
      <c r="F46" s="595"/>
      <c r="G46" s="594" t="s">
        <v>68</v>
      </c>
      <c r="H46" s="596"/>
      <c r="I46" s="594" t="s">
        <v>234</v>
      </c>
      <c r="J46" s="596"/>
      <c r="K46" s="570" t="s">
        <v>225</v>
      </c>
      <c r="L46" s="571"/>
    </row>
    <row r="47" spans="1:12">
      <c r="A47" s="157"/>
      <c r="B47" s="572"/>
      <c r="C47" s="572"/>
      <c r="D47" s="572"/>
      <c r="E47" s="158"/>
      <c r="F47" s="159"/>
      <c r="G47" s="573" t="s">
        <v>226</v>
      </c>
      <c r="H47" s="574"/>
      <c r="I47" s="575"/>
      <c r="J47" s="576"/>
      <c r="K47" s="160"/>
      <c r="L47" s="161"/>
    </row>
    <row r="48" spans="1:12">
      <c r="A48" s="146">
        <v>1</v>
      </c>
      <c r="B48" s="559"/>
      <c r="C48" s="560"/>
      <c r="D48" s="561"/>
      <c r="E48" s="174"/>
      <c r="F48" s="165"/>
      <c r="G48" s="559"/>
      <c r="H48" s="561"/>
      <c r="I48" s="599"/>
      <c r="J48" s="593"/>
      <c r="K48" s="162"/>
      <c r="L48" s="162"/>
    </row>
    <row r="49" spans="1:12">
      <c r="A49" s="163">
        <v>2</v>
      </c>
      <c r="B49" s="559"/>
      <c r="C49" s="560"/>
      <c r="D49" s="561"/>
      <c r="E49" s="174"/>
      <c r="F49" s="165"/>
      <c r="G49" s="559"/>
      <c r="H49" s="561"/>
      <c r="I49" s="599"/>
      <c r="J49" s="593"/>
      <c r="K49" s="162"/>
      <c r="L49" s="162"/>
    </row>
    <row r="50" spans="1:12">
      <c r="A50" s="163">
        <v>3</v>
      </c>
      <c r="B50" s="559"/>
      <c r="C50" s="560"/>
      <c r="D50" s="561"/>
      <c r="E50" s="174"/>
      <c r="F50" s="165"/>
      <c r="G50" s="559"/>
      <c r="H50" s="561"/>
      <c r="I50" s="601"/>
      <c r="J50" s="602"/>
      <c r="K50" s="162"/>
      <c r="L50" s="162"/>
    </row>
    <row r="51" spans="1:12">
      <c r="A51" s="163">
        <v>4</v>
      </c>
      <c r="B51" s="559"/>
      <c r="C51" s="560"/>
      <c r="D51" s="561"/>
      <c r="E51" s="174"/>
      <c r="F51" s="165"/>
      <c r="G51" s="559"/>
      <c r="H51" s="561"/>
      <c r="I51" s="600"/>
      <c r="J51" s="561"/>
      <c r="K51" s="162"/>
      <c r="L51" s="162"/>
    </row>
    <row r="52" spans="1:12">
      <c r="A52" s="163">
        <v>5</v>
      </c>
      <c r="B52" s="559"/>
      <c r="C52" s="560"/>
      <c r="D52" s="561"/>
      <c r="E52" s="174"/>
      <c r="F52" s="165"/>
      <c r="G52" s="559"/>
      <c r="H52" s="561"/>
      <c r="I52" s="600"/>
      <c r="J52" s="561"/>
      <c r="K52" s="162"/>
      <c r="L52" s="162"/>
    </row>
    <row r="53" spans="1:12">
      <c r="A53" s="163">
        <v>6</v>
      </c>
      <c r="B53" s="559"/>
      <c r="C53" s="560"/>
      <c r="D53" s="561"/>
      <c r="E53" s="174"/>
      <c r="F53" s="165"/>
      <c r="G53" s="559"/>
      <c r="H53" s="561"/>
      <c r="I53" s="600"/>
      <c r="J53" s="561"/>
      <c r="K53" s="162"/>
      <c r="L53" s="162"/>
    </row>
    <row r="54" spans="1:12">
      <c r="A54" s="163">
        <v>7</v>
      </c>
      <c r="B54" s="559"/>
      <c r="C54" s="560"/>
      <c r="D54" s="561"/>
      <c r="E54" s="174"/>
      <c r="F54" s="165"/>
      <c r="G54" s="559"/>
      <c r="H54" s="561"/>
      <c r="I54" s="600"/>
      <c r="J54" s="561"/>
      <c r="K54" s="162"/>
      <c r="L54" s="162"/>
    </row>
    <row r="55" spans="1:12">
      <c r="A55" s="163">
        <v>8</v>
      </c>
      <c r="B55" s="559"/>
      <c r="C55" s="560"/>
      <c r="D55" s="561"/>
      <c r="E55" s="174"/>
      <c r="F55" s="165"/>
      <c r="G55" s="559"/>
      <c r="H55" s="561"/>
      <c r="I55" s="600"/>
      <c r="J55" s="561"/>
      <c r="K55" s="162"/>
      <c r="L55" s="162"/>
    </row>
    <row r="56" spans="1:12">
      <c r="A56" s="163">
        <v>9</v>
      </c>
      <c r="B56" s="559"/>
      <c r="C56" s="560"/>
      <c r="D56" s="561"/>
      <c r="E56" s="174"/>
      <c r="F56" s="165"/>
      <c r="G56" s="559"/>
      <c r="H56" s="561"/>
      <c r="I56" s="600"/>
      <c r="J56" s="561"/>
      <c r="K56" s="162"/>
      <c r="L56" s="162"/>
    </row>
    <row r="57" spans="1:12">
      <c r="A57" s="163">
        <v>10</v>
      </c>
      <c r="B57" s="559"/>
      <c r="C57" s="560"/>
      <c r="D57" s="561"/>
      <c r="E57" s="174"/>
      <c r="F57" s="165"/>
      <c r="G57" s="559"/>
      <c r="H57" s="561"/>
      <c r="I57" s="600"/>
      <c r="J57" s="561"/>
      <c r="K57" s="162"/>
      <c r="L57" s="162"/>
    </row>
    <row r="58" spans="1:12">
      <c r="A58" s="163">
        <v>11</v>
      </c>
      <c r="B58" s="559"/>
      <c r="C58" s="560"/>
      <c r="D58" s="561"/>
      <c r="E58" s="174"/>
      <c r="F58" s="165"/>
      <c r="G58" s="559"/>
      <c r="H58" s="561"/>
      <c r="I58" s="600"/>
      <c r="J58" s="561"/>
      <c r="K58" s="162"/>
      <c r="L58" s="162"/>
    </row>
    <row r="59" spans="1:12">
      <c r="A59" s="163">
        <v>12</v>
      </c>
      <c r="B59" s="559"/>
      <c r="C59" s="560"/>
      <c r="D59" s="561"/>
      <c r="E59" s="174"/>
      <c r="F59" s="165"/>
      <c r="G59" s="559"/>
      <c r="H59" s="561"/>
      <c r="I59" s="600"/>
      <c r="J59" s="561"/>
      <c r="K59" s="162"/>
      <c r="L59" s="162"/>
    </row>
    <row r="60" spans="1:12">
      <c r="A60" s="163">
        <v>13</v>
      </c>
      <c r="B60" s="559"/>
      <c r="C60" s="560"/>
      <c r="D60" s="561"/>
      <c r="E60" s="174"/>
      <c r="F60" s="165"/>
      <c r="G60" s="166"/>
      <c r="H60" s="175"/>
      <c r="I60" s="176"/>
      <c r="J60" s="175"/>
      <c r="K60" s="175"/>
      <c r="L60" s="167"/>
    </row>
    <row r="61" spans="1:12">
      <c r="A61" s="177" t="s">
        <v>227</v>
      </c>
      <c r="B61" s="565">
        <f>SUM(B48:D59)</f>
        <v>0</v>
      </c>
      <c r="C61" s="566"/>
      <c r="D61" s="567"/>
      <c r="E61" s="603"/>
      <c r="F61" s="563"/>
      <c r="G61" s="559"/>
      <c r="H61" s="560"/>
      <c r="I61" s="560"/>
      <c r="J61" s="560"/>
      <c r="K61" s="560"/>
      <c r="L61" s="561"/>
    </row>
    <row r="62" spans="1:12">
      <c r="A62" s="604" t="s">
        <v>235</v>
      </c>
      <c r="B62" s="605"/>
      <c r="C62" s="605"/>
      <c r="D62" s="605"/>
      <c r="E62" s="605"/>
      <c r="F62" s="605"/>
      <c r="G62" s="605"/>
      <c r="H62" s="605"/>
      <c r="I62" s="605"/>
      <c r="J62" s="605"/>
      <c r="K62" s="605"/>
      <c r="L62" s="606"/>
    </row>
    <row r="63" spans="1:12">
      <c r="A63" s="178" t="s">
        <v>236</v>
      </c>
      <c r="B63" s="585" t="str">
        <f>A7</f>
        <v>HANUMAN SAHAY REGAR</v>
      </c>
      <c r="C63" s="585"/>
      <c r="D63" s="585"/>
      <c r="E63" s="179" t="s">
        <v>237</v>
      </c>
      <c r="F63" s="180"/>
      <c r="G63" s="560" t="s">
        <v>329</v>
      </c>
      <c r="H63" s="607"/>
      <c r="I63" s="607"/>
      <c r="J63" s="179" t="s">
        <v>238</v>
      </c>
      <c r="K63" s="180"/>
      <c r="L63" s="181"/>
    </row>
    <row r="64" spans="1:12">
      <c r="A64" s="611" t="str">
        <f>A8</f>
        <v>PRINCIPAL</v>
      </c>
      <c r="B64" s="612"/>
      <c r="C64" s="612"/>
      <c r="D64" s="182" t="s">
        <v>239</v>
      </c>
      <c r="E64" s="144"/>
      <c r="F64" s="183"/>
      <c r="G64" s="183"/>
      <c r="H64" s="183"/>
      <c r="I64" s="184">
        <f>H22</f>
        <v>25000</v>
      </c>
      <c r="J64" s="613" t="s">
        <v>240</v>
      </c>
      <c r="K64" s="613"/>
      <c r="L64" s="185"/>
    </row>
    <row r="65" spans="1:12">
      <c r="A65" s="614"/>
      <c r="B65" s="615"/>
      <c r="C65" s="615"/>
      <c r="D65" s="615"/>
      <c r="E65" s="615"/>
      <c r="F65" s="186" t="s">
        <v>241</v>
      </c>
      <c r="G65" s="187"/>
      <c r="H65" s="187"/>
      <c r="I65" s="187"/>
      <c r="J65" s="187"/>
      <c r="K65" s="187"/>
      <c r="L65" s="188"/>
    </row>
    <row r="66" spans="1:12">
      <c r="A66" s="616" t="s">
        <v>242</v>
      </c>
      <c r="B66" s="617"/>
      <c r="C66" s="617"/>
      <c r="D66" s="617"/>
      <c r="E66" s="617"/>
      <c r="F66" s="617"/>
      <c r="G66" s="617"/>
      <c r="H66" s="617"/>
      <c r="I66" s="617"/>
      <c r="J66" s="617"/>
      <c r="K66" s="617"/>
      <c r="L66" s="618"/>
    </row>
    <row r="67" spans="1:12">
      <c r="A67" s="619"/>
      <c r="B67" s="620"/>
      <c r="C67" s="620"/>
      <c r="D67" s="620"/>
      <c r="E67" s="620"/>
      <c r="F67" s="620"/>
      <c r="G67" s="620"/>
      <c r="H67" s="620"/>
      <c r="I67" s="620"/>
      <c r="J67" s="620"/>
      <c r="K67" s="620"/>
      <c r="L67" s="621"/>
    </row>
    <row r="68" spans="1:12">
      <c r="A68" s="622" t="s">
        <v>243</v>
      </c>
      <c r="B68" s="623"/>
      <c r="C68" s="189"/>
      <c r="D68" s="189"/>
      <c r="E68" s="189"/>
      <c r="F68" s="189"/>
      <c r="G68" s="189"/>
      <c r="H68" s="189"/>
      <c r="I68" s="189"/>
      <c r="J68" s="189"/>
      <c r="K68" s="189"/>
      <c r="L68" s="190"/>
    </row>
    <row r="69" spans="1:12">
      <c r="A69" s="608" t="s">
        <v>244</v>
      </c>
      <c r="B69" s="609"/>
      <c r="C69" s="609"/>
      <c r="D69" s="609"/>
      <c r="E69" s="609"/>
      <c r="F69" s="609"/>
      <c r="G69" s="609"/>
      <c r="H69" s="609"/>
      <c r="I69" s="609"/>
      <c r="J69" s="609"/>
      <c r="K69" s="609"/>
      <c r="L69" s="610"/>
    </row>
    <row r="70" spans="1:12">
      <c r="A70" s="608" t="s">
        <v>245</v>
      </c>
      <c r="B70" s="609"/>
      <c r="C70" s="609"/>
      <c r="D70" s="609"/>
      <c r="E70" s="609"/>
      <c r="F70" s="609"/>
      <c r="G70" s="609"/>
      <c r="H70" s="609"/>
      <c r="I70" s="609"/>
      <c r="J70" s="609"/>
      <c r="K70" s="609"/>
      <c r="L70" s="610"/>
    </row>
    <row r="71" spans="1:12">
      <c r="A71" s="608" t="s">
        <v>246</v>
      </c>
      <c r="B71" s="609"/>
      <c r="C71" s="609"/>
      <c r="D71" s="609"/>
      <c r="E71" s="609"/>
      <c r="F71" s="609"/>
      <c r="G71" s="609"/>
      <c r="H71" s="609"/>
      <c r="I71" s="609"/>
      <c r="J71" s="609"/>
      <c r="K71" s="609"/>
      <c r="L71" s="610"/>
    </row>
    <row r="72" spans="1:12">
      <c r="A72" s="608" t="s">
        <v>247</v>
      </c>
      <c r="B72" s="609"/>
      <c r="C72" s="609"/>
      <c r="D72" s="609"/>
      <c r="E72" s="609"/>
      <c r="F72" s="609"/>
      <c r="G72" s="609"/>
      <c r="H72" s="609"/>
      <c r="I72" s="609"/>
      <c r="J72" s="609"/>
      <c r="K72" s="609"/>
      <c r="L72" s="610"/>
    </row>
    <row r="73" spans="1:12">
      <c r="A73" s="608" t="s">
        <v>248</v>
      </c>
      <c r="B73" s="609"/>
      <c r="C73" s="609"/>
      <c r="D73" s="609"/>
      <c r="E73" s="609"/>
      <c r="F73" s="609"/>
      <c r="G73" s="609"/>
      <c r="H73" s="191"/>
      <c r="I73" s="191"/>
      <c r="J73" s="191"/>
      <c r="K73" s="191"/>
      <c r="L73" s="192"/>
    </row>
    <row r="74" spans="1:12">
      <c r="A74" s="608" t="s">
        <v>249</v>
      </c>
      <c r="B74" s="609"/>
      <c r="C74" s="609"/>
      <c r="D74" s="609"/>
      <c r="E74" s="609"/>
      <c r="F74" s="609"/>
      <c r="G74" s="609"/>
      <c r="H74" s="609"/>
      <c r="I74" s="609"/>
      <c r="J74" s="609"/>
      <c r="K74" s="609"/>
      <c r="L74" s="610"/>
    </row>
    <row r="75" spans="1:12">
      <c r="A75" s="608" t="s">
        <v>250</v>
      </c>
      <c r="B75" s="609"/>
      <c r="C75" s="609"/>
      <c r="D75" s="609"/>
      <c r="E75" s="609"/>
      <c r="F75" s="609"/>
      <c r="G75" s="609"/>
      <c r="H75" s="609"/>
      <c r="I75" s="609"/>
      <c r="J75" s="609"/>
      <c r="K75" s="609"/>
      <c r="L75" s="610"/>
    </row>
    <row r="76" spans="1:12">
      <c r="A76" s="608" t="s">
        <v>251</v>
      </c>
      <c r="B76" s="609"/>
      <c r="C76" s="609"/>
      <c r="D76" s="609"/>
      <c r="E76" s="609"/>
      <c r="F76" s="609"/>
      <c r="G76" s="609"/>
      <c r="H76" s="609"/>
      <c r="I76" s="609"/>
      <c r="J76" s="609"/>
      <c r="K76" s="609"/>
      <c r="L76" s="610"/>
    </row>
    <row r="77" spans="1:12">
      <c r="A77" s="608" t="s">
        <v>252</v>
      </c>
      <c r="B77" s="609"/>
      <c r="C77" s="609"/>
      <c r="D77" s="609"/>
      <c r="E77" s="609"/>
      <c r="F77" s="609"/>
      <c r="G77" s="609"/>
      <c r="H77" s="609"/>
      <c r="I77" s="609"/>
      <c r="J77" s="609"/>
      <c r="K77" s="609"/>
      <c r="L77" s="610"/>
    </row>
    <row r="78" spans="1:12">
      <c r="A78" s="616" t="s">
        <v>253</v>
      </c>
      <c r="B78" s="617"/>
      <c r="C78" s="617"/>
      <c r="D78" s="617"/>
      <c r="E78" s="617"/>
      <c r="F78" s="617"/>
      <c r="G78" s="617"/>
      <c r="H78" s="617"/>
      <c r="I78" s="617"/>
      <c r="J78" s="617"/>
      <c r="K78" s="617"/>
      <c r="L78" s="618"/>
    </row>
    <row r="79" spans="1:12">
      <c r="A79" s="616" t="s">
        <v>254</v>
      </c>
      <c r="B79" s="617"/>
      <c r="C79" s="617"/>
      <c r="D79" s="617"/>
      <c r="E79" s="617"/>
      <c r="F79" s="144"/>
      <c r="G79" s="144"/>
      <c r="H79" s="144"/>
      <c r="I79" s="144"/>
      <c r="J79" s="144"/>
      <c r="K79" s="144"/>
      <c r="L79" s="193"/>
    </row>
    <row r="80" spans="1:12">
      <c r="A80" s="194" t="s">
        <v>255</v>
      </c>
      <c r="B80" s="144"/>
      <c r="C80" s="144"/>
      <c r="D80" s="144"/>
      <c r="E80" s="144"/>
      <c r="F80" s="191"/>
      <c r="G80" s="191"/>
      <c r="H80" s="191"/>
      <c r="I80" s="191"/>
      <c r="J80" s="191"/>
      <c r="K80" s="191"/>
      <c r="L80" s="192"/>
    </row>
    <row r="81" spans="1:12">
      <c r="A81" s="195"/>
      <c r="B81" s="196"/>
      <c r="C81" s="196"/>
      <c r="D81" s="196"/>
      <c r="E81" s="196"/>
      <c r="F81" s="196"/>
      <c r="G81" s="196"/>
      <c r="H81" s="196"/>
      <c r="I81" s="196"/>
      <c r="J81" s="196"/>
      <c r="K81" s="196"/>
      <c r="L81" s="197"/>
    </row>
    <row r="82" spans="1:12">
      <c r="A82" s="635" t="s">
        <v>256</v>
      </c>
      <c r="B82" s="636"/>
      <c r="C82" s="636"/>
      <c r="D82" s="636"/>
      <c r="E82" s="636"/>
      <c r="F82" s="636"/>
      <c r="G82" s="636"/>
      <c r="H82" s="636"/>
      <c r="I82" s="636"/>
      <c r="J82" s="636"/>
      <c r="K82" s="636"/>
      <c r="L82" s="637"/>
    </row>
    <row r="83" spans="1:12" ht="15.75">
      <c r="A83" s="638" t="s">
        <v>257</v>
      </c>
      <c r="B83" s="639"/>
      <c r="C83" s="639"/>
      <c r="D83" s="639"/>
      <c r="E83" s="639"/>
      <c r="F83" s="639"/>
      <c r="G83" s="639"/>
      <c r="H83" s="639"/>
      <c r="I83" s="639"/>
      <c r="J83" s="640"/>
      <c r="K83" s="640"/>
      <c r="L83" s="641"/>
    </row>
    <row r="84" spans="1:12" ht="15">
      <c r="A84" s="198" t="s">
        <v>258</v>
      </c>
      <c r="B84" s="199"/>
      <c r="C84" s="200"/>
      <c r="D84" s="200"/>
      <c r="E84" s="200"/>
      <c r="F84" s="200"/>
      <c r="G84" s="200"/>
      <c r="H84" s="200"/>
      <c r="I84" s="201"/>
      <c r="J84" s="200"/>
      <c r="K84" s="200"/>
      <c r="L84" s="201"/>
    </row>
    <row r="85" spans="1:12">
      <c r="A85" s="202"/>
      <c r="B85" s="203" t="s">
        <v>259</v>
      </c>
      <c r="C85" s="203"/>
      <c r="D85" s="203"/>
      <c r="E85" s="203"/>
      <c r="F85" s="203"/>
      <c r="G85" s="200"/>
      <c r="H85" s="200"/>
      <c r="I85" s="201">
        <f>'Tax Old Regime'!Q4</f>
        <v>921943</v>
      </c>
      <c r="J85" s="200"/>
      <c r="K85" s="204"/>
      <c r="L85" s="205"/>
    </row>
    <row r="86" spans="1:12">
      <c r="A86" s="202"/>
      <c r="B86" s="203" t="s">
        <v>260</v>
      </c>
      <c r="C86" s="203"/>
      <c r="D86" s="203"/>
      <c r="E86" s="203"/>
      <c r="F86" s="203"/>
      <c r="G86" s="200"/>
      <c r="H86" s="200"/>
      <c r="I86" s="201"/>
      <c r="J86" s="202"/>
      <c r="K86" s="204"/>
      <c r="L86" s="205"/>
    </row>
    <row r="87" spans="1:12">
      <c r="A87" s="202"/>
      <c r="B87" s="203" t="s">
        <v>261</v>
      </c>
      <c r="C87" s="203"/>
      <c r="D87" s="203"/>
      <c r="E87" s="203"/>
      <c r="F87" s="203"/>
      <c r="G87" s="200"/>
      <c r="H87" s="200"/>
      <c r="I87" s="201"/>
      <c r="J87" s="202"/>
      <c r="K87" s="204"/>
      <c r="L87" s="205"/>
    </row>
    <row r="88" spans="1:12">
      <c r="A88" s="202"/>
      <c r="B88" s="203" t="s">
        <v>262</v>
      </c>
      <c r="C88" s="203"/>
      <c r="D88" s="203"/>
      <c r="E88" s="203"/>
      <c r="F88" s="203"/>
      <c r="G88" s="200"/>
      <c r="H88" s="200"/>
      <c r="I88" s="201"/>
      <c r="J88" s="202"/>
      <c r="K88" s="204"/>
      <c r="L88" s="205"/>
    </row>
    <row r="89" spans="1:12">
      <c r="A89" s="202"/>
      <c r="B89" s="203" t="s">
        <v>261</v>
      </c>
      <c r="C89" s="203"/>
      <c r="D89" s="203"/>
      <c r="E89" s="203"/>
      <c r="F89" s="203"/>
      <c r="G89" s="200"/>
      <c r="H89" s="200"/>
      <c r="I89" s="201"/>
      <c r="J89" s="202"/>
      <c r="K89" s="204"/>
      <c r="L89" s="205"/>
    </row>
    <row r="90" spans="1:12">
      <c r="A90" s="202"/>
      <c r="B90" s="203" t="s">
        <v>263</v>
      </c>
      <c r="C90" s="203"/>
      <c r="D90" s="203"/>
      <c r="E90" s="203"/>
      <c r="F90" s="203"/>
      <c r="G90" s="200"/>
      <c r="H90" s="200"/>
      <c r="I90" s="202"/>
      <c r="J90" s="624">
        <f>I85+I86+I87+I88+I89</f>
        <v>921943</v>
      </c>
      <c r="K90" s="625"/>
      <c r="L90" s="205"/>
    </row>
    <row r="91" spans="1:12">
      <c r="A91" s="202"/>
      <c r="B91" s="200"/>
      <c r="C91" s="200"/>
      <c r="D91" s="200"/>
      <c r="E91" s="200"/>
      <c r="F91" s="200"/>
      <c r="G91" s="200"/>
      <c r="H91" s="200"/>
      <c r="I91" s="202"/>
      <c r="J91" s="202"/>
      <c r="K91" s="204"/>
      <c r="L91" s="205"/>
    </row>
    <row r="92" spans="1:12">
      <c r="A92" s="198" t="s">
        <v>264</v>
      </c>
      <c r="B92" s="200"/>
      <c r="C92" s="200"/>
      <c r="D92" s="200"/>
      <c r="E92" s="200"/>
      <c r="F92" s="200"/>
      <c r="G92" s="200"/>
      <c r="H92" s="200"/>
      <c r="I92" s="202"/>
      <c r="J92" s="202"/>
      <c r="K92" s="204"/>
      <c r="L92" s="205"/>
    </row>
    <row r="93" spans="1:12">
      <c r="A93" s="626" t="s">
        <v>265</v>
      </c>
      <c r="B93" s="627"/>
      <c r="C93" s="627"/>
      <c r="D93" s="627"/>
      <c r="E93" s="627"/>
      <c r="F93" s="627"/>
      <c r="G93" s="627"/>
      <c r="H93" s="206"/>
      <c r="I93" s="201">
        <f>'Tax Old Regime'!Q5</f>
        <v>48456</v>
      </c>
      <c r="J93" s="202"/>
      <c r="K93" s="204"/>
      <c r="L93" s="205"/>
    </row>
    <row r="94" spans="1:12">
      <c r="A94" s="626" t="s">
        <v>266</v>
      </c>
      <c r="B94" s="627"/>
      <c r="C94" s="627"/>
      <c r="D94" s="627"/>
      <c r="E94" s="627"/>
      <c r="F94" s="627"/>
      <c r="G94" s="627"/>
      <c r="H94" s="206"/>
      <c r="I94" s="201"/>
      <c r="J94" s="202"/>
      <c r="K94" s="204"/>
      <c r="L94" s="205"/>
    </row>
    <row r="95" spans="1:12">
      <c r="A95" s="198" t="s">
        <v>267</v>
      </c>
      <c r="B95" s="200"/>
      <c r="C95" s="200"/>
      <c r="D95" s="200"/>
      <c r="E95" s="200"/>
      <c r="F95" s="200"/>
      <c r="G95" s="200"/>
      <c r="H95" s="200"/>
      <c r="I95" s="202"/>
      <c r="J95" s="624">
        <f>J90-I93-I94</f>
        <v>873487</v>
      </c>
      <c r="K95" s="625"/>
      <c r="L95" s="205"/>
    </row>
    <row r="96" spans="1:12">
      <c r="A96" s="202"/>
      <c r="B96" s="200"/>
      <c r="C96" s="200"/>
      <c r="D96" s="200"/>
      <c r="E96" s="200"/>
      <c r="F96" s="200"/>
      <c r="G96" s="200"/>
      <c r="H96" s="200"/>
      <c r="I96" s="202"/>
      <c r="J96" s="202"/>
      <c r="K96" s="204"/>
      <c r="L96" s="205"/>
    </row>
    <row r="97" spans="1:12">
      <c r="A97" s="198" t="s">
        <v>268</v>
      </c>
      <c r="B97" s="200"/>
      <c r="C97" s="200"/>
      <c r="D97" s="200"/>
      <c r="E97" s="200"/>
      <c r="F97" s="200"/>
      <c r="G97" s="200"/>
      <c r="H97" s="200"/>
      <c r="I97" s="202"/>
      <c r="J97" s="202"/>
      <c r="K97" s="204"/>
      <c r="L97" s="205"/>
    </row>
    <row r="98" spans="1:12">
      <c r="A98" s="202"/>
      <c r="B98" s="203" t="s">
        <v>269</v>
      </c>
      <c r="C98" s="203"/>
      <c r="D98" s="203"/>
      <c r="E98" s="203"/>
      <c r="F98" s="203" t="s">
        <v>270</v>
      </c>
      <c r="G98" s="207">
        <v>50000</v>
      </c>
      <c r="H98" s="208"/>
      <c r="I98" s="202"/>
      <c r="J98" s="202"/>
      <c r="K98" s="204"/>
      <c r="L98" s="205"/>
    </row>
    <row r="99" spans="1:12">
      <c r="A99" s="202"/>
      <c r="B99" s="203" t="s">
        <v>271</v>
      </c>
      <c r="C99" s="203"/>
      <c r="D99" s="203"/>
      <c r="E99" s="203"/>
      <c r="F99" s="203" t="s">
        <v>270</v>
      </c>
      <c r="G99" s="203">
        <v>0</v>
      </c>
      <c r="H99" s="203"/>
      <c r="I99" s="202"/>
      <c r="J99" s="202"/>
      <c r="K99" s="204"/>
      <c r="L99" s="205"/>
    </row>
    <row r="100" spans="1:12">
      <c r="A100" s="202"/>
      <c r="B100" s="203" t="s">
        <v>272</v>
      </c>
      <c r="C100" s="203"/>
      <c r="D100" s="203"/>
      <c r="E100" s="203"/>
      <c r="F100" s="203" t="s">
        <v>270</v>
      </c>
      <c r="G100" s="203">
        <v>0</v>
      </c>
      <c r="H100" s="203"/>
      <c r="I100" s="202"/>
      <c r="J100" s="202"/>
      <c r="K100" s="204"/>
      <c r="L100" s="205"/>
    </row>
    <row r="101" spans="1:12">
      <c r="A101" s="198" t="s">
        <v>273</v>
      </c>
      <c r="B101" s="200"/>
      <c r="C101" s="200"/>
      <c r="D101" s="200"/>
      <c r="E101" s="200"/>
      <c r="F101" s="200"/>
      <c r="G101" s="200"/>
      <c r="H101" s="200"/>
      <c r="I101" s="209">
        <v>50000</v>
      </c>
      <c r="J101" s="202"/>
      <c r="K101" s="204"/>
      <c r="L101" s="205"/>
    </row>
    <row r="102" spans="1:12">
      <c r="A102" s="202"/>
      <c r="B102" s="200"/>
      <c r="C102" s="200"/>
      <c r="D102" s="200"/>
      <c r="E102" s="200"/>
      <c r="F102" s="200"/>
      <c r="G102" s="200"/>
      <c r="H102" s="200"/>
      <c r="I102" s="202"/>
      <c r="J102" s="202"/>
      <c r="K102" s="204"/>
      <c r="L102" s="205"/>
    </row>
    <row r="103" spans="1:12">
      <c r="A103" s="198" t="s">
        <v>274</v>
      </c>
      <c r="B103" s="200"/>
      <c r="C103" s="200"/>
      <c r="D103" s="200"/>
      <c r="E103" s="200"/>
      <c r="F103" s="200"/>
      <c r="G103" s="200"/>
      <c r="H103" s="200"/>
      <c r="I103" s="202"/>
      <c r="J103" s="202"/>
      <c r="K103" s="204"/>
      <c r="L103" s="210">
        <f>IF(AND((J95&gt;50000)),(J95-I101),0)</f>
        <v>823487</v>
      </c>
    </row>
    <row r="104" spans="1:12">
      <c r="A104" s="198"/>
      <c r="B104" s="200"/>
      <c r="C104" s="200"/>
      <c r="D104" s="200"/>
      <c r="E104" s="200"/>
      <c r="F104" s="200"/>
      <c r="G104" s="200"/>
      <c r="H104" s="200"/>
      <c r="I104" s="202"/>
      <c r="J104" s="202"/>
      <c r="K104" s="204"/>
      <c r="L104" s="211"/>
    </row>
    <row r="105" spans="1:12">
      <c r="A105" s="198" t="s">
        <v>275</v>
      </c>
      <c r="B105" s="200"/>
      <c r="C105" s="200"/>
      <c r="D105" s="200"/>
      <c r="E105" s="200"/>
      <c r="F105" s="200"/>
      <c r="G105" s="200"/>
      <c r="H105" s="200"/>
      <c r="I105" s="202"/>
      <c r="J105" s="202"/>
      <c r="K105" s="204"/>
      <c r="L105" s="211"/>
    </row>
    <row r="106" spans="1:12">
      <c r="A106" s="198"/>
      <c r="B106" s="200" t="s">
        <v>276</v>
      </c>
      <c r="C106" s="200"/>
      <c r="D106" s="200"/>
      <c r="E106" s="200"/>
      <c r="F106" s="200"/>
      <c r="G106" s="200"/>
      <c r="H106" s="200"/>
      <c r="I106" s="202"/>
      <c r="J106" s="202"/>
      <c r="K106" s="204"/>
      <c r="L106" s="211">
        <f>'[1]Other Deduction'!B9</f>
        <v>0</v>
      </c>
    </row>
    <row r="107" spans="1:12">
      <c r="A107" s="198"/>
      <c r="B107" s="200"/>
      <c r="C107" s="200"/>
      <c r="D107" s="200"/>
      <c r="E107" s="200"/>
      <c r="F107" s="200"/>
      <c r="G107" s="200"/>
      <c r="H107" s="200"/>
      <c r="I107" s="202"/>
      <c r="J107" s="202"/>
      <c r="K107" s="204"/>
      <c r="L107" s="211"/>
    </row>
    <row r="108" spans="1:12">
      <c r="A108" s="198" t="s">
        <v>277</v>
      </c>
      <c r="B108" s="200"/>
      <c r="C108" s="200"/>
      <c r="D108" s="200"/>
      <c r="E108" s="200"/>
      <c r="F108" s="200"/>
      <c r="G108" s="200"/>
      <c r="H108" s="200"/>
      <c r="I108" s="202"/>
      <c r="J108" s="209"/>
      <c r="K108" s="204"/>
      <c r="L108" s="212">
        <f>L103+L105-L106</f>
        <v>823487</v>
      </c>
    </row>
    <row r="109" spans="1:12">
      <c r="A109" s="213"/>
      <c r="B109" s="214"/>
      <c r="C109" s="214"/>
      <c r="D109" s="214"/>
      <c r="E109" s="214"/>
      <c r="F109" s="214"/>
      <c r="G109" s="628" t="s">
        <v>278</v>
      </c>
      <c r="H109" s="629"/>
      <c r="I109" s="628" t="s">
        <v>279</v>
      </c>
      <c r="J109" s="629"/>
      <c r="K109" s="632" t="s">
        <v>280</v>
      </c>
      <c r="L109" s="632"/>
    </row>
    <row r="110" spans="1:12">
      <c r="A110" s="633" t="s">
        <v>281</v>
      </c>
      <c r="B110" s="634"/>
      <c r="C110" s="634"/>
      <c r="D110" s="634"/>
      <c r="E110" s="200"/>
      <c r="F110" s="204"/>
      <c r="G110" s="630"/>
      <c r="H110" s="631"/>
      <c r="I110" s="630"/>
      <c r="J110" s="631"/>
      <c r="K110" s="632"/>
      <c r="L110" s="632"/>
    </row>
    <row r="111" spans="1:12">
      <c r="A111" s="215" t="s">
        <v>282</v>
      </c>
      <c r="B111" s="206" t="s">
        <v>283</v>
      </c>
      <c r="C111" s="206"/>
      <c r="D111" s="200"/>
      <c r="E111" s="200"/>
      <c r="F111" s="216"/>
      <c r="G111" s="630"/>
      <c r="H111" s="631"/>
      <c r="I111" s="630"/>
      <c r="J111" s="631"/>
      <c r="K111" s="632"/>
      <c r="L111" s="632"/>
    </row>
    <row r="112" spans="1:12">
      <c r="A112" s="217" t="s">
        <v>284</v>
      </c>
      <c r="B112" s="200" t="s">
        <v>285</v>
      </c>
      <c r="C112" s="200"/>
      <c r="D112" s="200"/>
      <c r="E112" s="200"/>
      <c r="F112" s="204"/>
      <c r="G112" s="624"/>
      <c r="H112" s="625"/>
      <c r="I112" s="624"/>
      <c r="J112" s="625"/>
      <c r="K112" s="624"/>
      <c r="L112" s="625"/>
    </row>
    <row r="113" spans="1:12">
      <c r="A113" s="217"/>
      <c r="B113" s="218" t="s">
        <v>36</v>
      </c>
      <c r="C113" s="642" t="s">
        <v>286</v>
      </c>
      <c r="D113" s="642"/>
      <c r="E113" s="642"/>
      <c r="F113" s="219" t="s">
        <v>270</v>
      </c>
      <c r="G113" s="643">
        <f>'GA-55'!O31</f>
        <v>83090</v>
      </c>
      <c r="H113" s="643"/>
      <c r="I113" s="643">
        <f t="shared" ref="I113:I120" si="0">G113</f>
        <v>83090</v>
      </c>
      <c r="J113" s="643"/>
      <c r="K113" s="643">
        <f t="shared" ref="K113:K120" si="1">I113</f>
        <v>83090</v>
      </c>
      <c r="L113" s="643"/>
    </row>
    <row r="114" spans="1:12">
      <c r="A114" s="217"/>
      <c r="B114" s="218" t="s">
        <v>38</v>
      </c>
      <c r="C114" s="642" t="s">
        <v>287</v>
      </c>
      <c r="D114" s="642"/>
      <c r="E114" s="642"/>
      <c r="F114" s="219" t="s">
        <v>270</v>
      </c>
      <c r="G114" s="643">
        <f>'Tax Old Regime'!I21</f>
        <v>26400</v>
      </c>
      <c r="H114" s="643"/>
      <c r="I114" s="643">
        <f t="shared" si="0"/>
        <v>26400</v>
      </c>
      <c r="J114" s="643"/>
      <c r="K114" s="643">
        <f t="shared" si="1"/>
        <v>26400</v>
      </c>
      <c r="L114" s="643"/>
    </row>
    <row r="115" spans="1:12">
      <c r="A115" s="217"/>
      <c r="B115" s="218" t="s">
        <v>41</v>
      </c>
      <c r="C115" s="642" t="s">
        <v>6</v>
      </c>
      <c r="D115" s="642"/>
      <c r="E115" s="642"/>
      <c r="F115" s="219" t="s">
        <v>270</v>
      </c>
      <c r="G115" s="643"/>
      <c r="H115" s="643"/>
      <c r="I115" s="643">
        <f t="shared" si="0"/>
        <v>0</v>
      </c>
      <c r="J115" s="643"/>
      <c r="K115" s="643">
        <f t="shared" si="1"/>
        <v>0</v>
      </c>
      <c r="L115" s="643"/>
    </row>
    <row r="116" spans="1:12">
      <c r="A116" s="217"/>
      <c r="B116" s="218" t="s">
        <v>43</v>
      </c>
      <c r="C116" s="642" t="s">
        <v>288</v>
      </c>
      <c r="D116" s="642"/>
      <c r="E116" s="642"/>
      <c r="F116" s="219" t="s">
        <v>270</v>
      </c>
      <c r="G116" s="643">
        <f>'Tax Old Regime'!I27</f>
        <v>0</v>
      </c>
      <c r="H116" s="643"/>
      <c r="I116" s="643">
        <f t="shared" si="0"/>
        <v>0</v>
      </c>
      <c r="J116" s="643"/>
      <c r="K116" s="643">
        <f t="shared" si="1"/>
        <v>0</v>
      </c>
      <c r="L116" s="643"/>
    </row>
    <row r="117" spans="1:12">
      <c r="A117" s="217"/>
      <c r="B117" s="218" t="s">
        <v>47</v>
      </c>
      <c r="C117" s="220" t="s">
        <v>289</v>
      </c>
      <c r="D117" s="220"/>
      <c r="E117" s="220"/>
      <c r="F117" s="219" t="s">
        <v>270</v>
      </c>
      <c r="G117" s="643">
        <f>'Tax Old Regime'!I29</f>
        <v>0</v>
      </c>
      <c r="H117" s="643"/>
      <c r="I117" s="643">
        <f t="shared" si="0"/>
        <v>0</v>
      </c>
      <c r="J117" s="643"/>
      <c r="K117" s="562">
        <f t="shared" si="1"/>
        <v>0</v>
      </c>
      <c r="L117" s="563"/>
    </row>
    <row r="118" spans="1:12">
      <c r="A118" s="217"/>
      <c r="B118" s="218" t="s">
        <v>49</v>
      </c>
      <c r="C118" s="642" t="s">
        <v>290</v>
      </c>
      <c r="D118" s="642"/>
      <c r="E118" s="642"/>
      <c r="F118" s="219" t="s">
        <v>270</v>
      </c>
      <c r="G118" s="643">
        <f>'Tax Old Regime'!I23+'Tax Old Regime'!I24+'Tax Old Regime'!I25+'Tax Old Regime'!I28+'Tax Old Regime'!O22+'Tax Old Regime'!O23+'Tax Old Regime'!O24+'Tax Old Regime'!O25+'Tax Old Regime'!O26+'Tax Old Regime'!O27+'Tax Old Regime'!O28+'Tax Old Regime'!O29+'Tax Old Regime'!O30</f>
        <v>166730</v>
      </c>
      <c r="H118" s="643"/>
      <c r="I118" s="643">
        <f t="shared" si="0"/>
        <v>166730</v>
      </c>
      <c r="J118" s="643"/>
      <c r="K118" s="643">
        <f t="shared" si="1"/>
        <v>166730</v>
      </c>
      <c r="L118" s="643"/>
    </row>
    <row r="119" spans="1:12">
      <c r="A119" s="217" t="s">
        <v>291</v>
      </c>
      <c r="B119" s="218" t="s">
        <v>292</v>
      </c>
      <c r="C119" s="218"/>
      <c r="D119" s="218"/>
      <c r="E119" s="218"/>
      <c r="F119" s="219" t="s">
        <v>270</v>
      </c>
      <c r="G119" s="643"/>
      <c r="H119" s="643"/>
      <c r="I119" s="643">
        <f t="shared" si="0"/>
        <v>0</v>
      </c>
      <c r="J119" s="643"/>
      <c r="K119" s="643">
        <f t="shared" si="1"/>
        <v>0</v>
      </c>
      <c r="L119" s="643"/>
    </row>
    <row r="120" spans="1:12">
      <c r="A120" s="217" t="s">
        <v>293</v>
      </c>
      <c r="B120" s="218" t="s">
        <v>294</v>
      </c>
      <c r="C120" s="218"/>
      <c r="D120" s="218"/>
      <c r="E120" s="218"/>
      <c r="F120" s="219" t="s">
        <v>270</v>
      </c>
      <c r="G120" s="643"/>
      <c r="H120" s="643"/>
      <c r="I120" s="643">
        <f t="shared" si="0"/>
        <v>0</v>
      </c>
      <c r="J120" s="643"/>
      <c r="K120" s="643">
        <f t="shared" si="1"/>
        <v>0</v>
      </c>
      <c r="L120" s="643"/>
    </row>
    <row r="121" spans="1:12" ht="20.25" customHeight="1" thickBot="1">
      <c r="A121" s="198" t="s">
        <v>295</v>
      </c>
      <c r="B121" s="218"/>
      <c r="C121" s="218"/>
      <c r="D121" s="218"/>
      <c r="E121" s="218"/>
      <c r="F121" s="218"/>
      <c r="G121" s="644">
        <f>SUM(G113:G120)</f>
        <v>276220</v>
      </c>
      <c r="H121" s="645"/>
      <c r="I121" s="644">
        <f>SUM(I113:I120)</f>
        <v>276220</v>
      </c>
      <c r="J121" s="646"/>
      <c r="K121" s="647">
        <f>IF(SUM(K113:L118)&gt;150000,150000,SUM(K113:L118))</f>
        <v>150000</v>
      </c>
      <c r="L121" s="648"/>
    </row>
    <row r="122" spans="1:12">
      <c r="A122" s="198" t="s">
        <v>296</v>
      </c>
      <c r="B122" s="200"/>
      <c r="C122" s="200"/>
      <c r="D122" s="200"/>
      <c r="E122" s="200"/>
      <c r="F122" s="204"/>
      <c r="G122" s="221"/>
      <c r="H122" s="222"/>
      <c r="I122" s="223"/>
      <c r="J122" s="222"/>
      <c r="K122" s="223"/>
      <c r="L122" s="204"/>
    </row>
    <row r="123" spans="1:12">
      <c r="A123" s="198"/>
      <c r="B123" s="200"/>
      <c r="C123" s="200"/>
      <c r="D123" s="200"/>
      <c r="E123" s="200"/>
      <c r="F123" s="204"/>
      <c r="G123" s="221"/>
      <c r="H123" s="222"/>
      <c r="I123" s="223"/>
      <c r="J123" s="222"/>
      <c r="K123" s="223"/>
      <c r="L123" s="204"/>
    </row>
    <row r="124" spans="1:12">
      <c r="A124" s="224" t="s">
        <v>297</v>
      </c>
      <c r="B124" s="225" t="s">
        <v>298</v>
      </c>
      <c r="C124" s="225"/>
      <c r="D124" s="225"/>
      <c r="E124" s="225"/>
      <c r="F124" s="226" t="s">
        <v>270</v>
      </c>
      <c r="G124" s="649">
        <v>0</v>
      </c>
      <c r="H124" s="649"/>
      <c r="I124" s="649">
        <f>G124</f>
        <v>0</v>
      </c>
      <c r="J124" s="649"/>
      <c r="K124" s="649">
        <f>I124</f>
        <v>0</v>
      </c>
      <c r="L124" s="649"/>
    </row>
    <row r="125" spans="1:12">
      <c r="A125" s="224" t="s">
        <v>299</v>
      </c>
      <c r="B125" s="225" t="s">
        <v>300</v>
      </c>
      <c r="C125" s="225"/>
      <c r="D125" s="225"/>
      <c r="E125" s="225"/>
      <c r="F125" s="226" t="s">
        <v>270</v>
      </c>
      <c r="G125" s="649">
        <f>'[1]Tax Old Regime'!Q33</f>
        <v>0</v>
      </c>
      <c r="H125" s="649"/>
      <c r="I125" s="649">
        <f>G125</f>
        <v>0</v>
      </c>
      <c r="J125" s="649"/>
      <c r="K125" s="649">
        <f>I125</f>
        <v>0</v>
      </c>
      <c r="L125" s="649"/>
    </row>
    <row r="126" spans="1:12">
      <c r="A126" s="227"/>
      <c r="B126" s="228"/>
      <c r="C126" s="228"/>
      <c r="D126" s="228"/>
      <c r="E126" s="228"/>
      <c r="F126" s="228"/>
      <c r="G126" s="173"/>
      <c r="H126" s="173"/>
      <c r="I126" s="173"/>
      <c r="J126" s="173"/>
      <c r="K126" s="229"/>
      <c r="L126" s="222"/>
    </row>
    <row r="127" spans="1:12">
      <c r="A127" s="230" t="s">
        <v>301</v>
      </c>
      <c r="B127" s="200" t="s">
        <v>302</v>
      </c>
      <c r="C127" s="200"/>
      <c r="D127" s="200"/>
      <c r="E127" s="200"/>
      <c r="F127" s="200"/>
      <c r="G127" s="221"/>
      <c r="H127" s="223"/>
      <c r="I127" s="221"/>
      <c r="J127" s="231"/>
      <c r="K127" s="223"/>
      <c r="L127" s="231"/>
    </row>
    <row r="128" spans="1:12" ht="20.45" customHeight="1">
      <c r="A128" s="215"/>
      <c r="B128" s="200"/>
      <c r="C128" s="200"/>
      <c r="D128" s="200"/>
      <c r="E128" s="200"/>
      <c r="F128" s="200"/>
      <c r="G128" s="232" t="s">
        <v>278</v>
      </c>
      <c r="H128" s="233"/>
      <c r="I128" s="653" t="s">
        <v>279</v>
      </c>
      <c r="J128" s="654"/>
      <c r="K128" s="653" t="s">
        <v>280</v>
      </c>
      <c r="L128" s="654"/>
    </row>
    <row r="129" spans="1:12" ht="15.75">
      <c r="A129" s="215"/>
      <c r="B129" s="200" t="s">
        <v>36</v>
      </c>
      <c r="C129" s="655" t="s">
        <v>303</v>
      </c>
      <c r="D129" s="655"/>
      <c r="E129" s="655"/>
      <c r="F129" s="218" t="s">
        <v>270</v>
      </c>
      <c r="G129" s="651">
        <f>SUM('[1]Tax Old Regime'!Q36:Q43)</f>
        <v>0</v>
      </c>
      <c r="H129" s="652"/>
      <c r="I129" s="651">
        <f>G129</f>
        <v>0</v>
      </c>
      <c r="J129" s="652"/>
      <c r="K129" s="651">
        <f>I129</f>
        <v>0</v>
      </c>
      <c r="L129" s="652"/>
    </row>
    <row r="130" spans="1:12">
      <c r="A130" s="215"/>
      <c r="B130" s="200" t="s">
        <v>38</v>
      </c>
      <c r="C130" s="650"/>
      <c r="D130" s="650"/>
      <c r="E130" s="650"/>
      <c r="F130" s="218" t="s">
        <v>270</v>
      </c>
      <c r="G130" s="651"/>
      <c r="H130" s="652"/>
      <c r="I130" s="651">
        <f>G130</f>
        <v>0</v>
      </c>
      <c r="J130" s="652"/>
      <c r="K130" s="651">
        <f>I130</f>
        <v>0</v>
      </c>
      <c r="L130" s="652"/>
    </row>
    <row r="131" spans="1:12">
      <c r="A131" s="215"/>
      <c r="B131" s="200" t="s">
        <v>41</v>
      </c>
      <c r="C131" s="650"/>
      <c r="D131" s="650"/>
      <c r="E131" s="650"/>
      <c r="F131" s="218" t="s">
        <v>270</v>
      </c>
      <c r="G131" s="651"/>
      <c r="H131" s="652"/>
      <c r="I131" s="651">
        <f>G131</f>
        <v>0</v>
      </c>
      <c r="J131" s="652"/>
      <c r="K131" s="651">
        <f>I131</f>
        <v>0</v>
      </c>
      <c r="L131" s="652"/>
    </row>
    <row r="132" spans="1:12">
      <c r="A132" s="234" t="s">
        <v>304</v>
      </c>
      <c r="B132" s="200"/>
      <c r="C132" s="200"/>
      <c r="D132" s="200"/>
      <c r="E132" s="200"/>
      <c r="F132" s="204"/>
      <c r="G132" s="624"/>
      <c r="H132" s="625"/>
      <c r="I132" s="624"/>
      <c r="J132" s="625"/>
      <c r="K132" s="624">
        <f>K121+K124+K125+K129+K130+K131</f>
        <v>150000</v>
      </c>
      <c r="L132" s="625">
        <v>0</v>
      </c>
    </row>
    <row r="133" spans="1:12">
      <c r="A133" s="198"/>
      <c r="B133" s="200"/>
      <c r="C133" s="200"/>
      <c r="D133" s="200"/>
      <c r="E133" s="200"/>
      <c r="F133" s="204"/>
      <c r="G133" s="202"/>
      <c r="H133" s="204"/>
      <c r="I133" s="202"/>
      <c r="J133" s="204"/>
      <c r="K133" s="624"/>
      <c r="L133" s="625"/>
    </row>
    <row r="134" spans="1:12" ht="15.75">
      <c r="A134" s="198" t="s">
        <v>305</v>
      </c>
      <c r="B134" s="200"/>
      <c r="C134" s="200"/>
      <c r="D134" s="200"/>
      <c r="E134" s="200"/>
      <c r="F134" s="204"/>
      <c r="G134" s="202"/>
      <c r="H134" s="204"/>
      <c r="I134" s="202"/>
      <c r="J134" s="204"/>
      <c r="K134" s="656">
        <f>'Tax Old Regime'!Q47</f>
        <v>673490</v>
      </c>
      <c r="L134" s="657"/>
    </row>
    <row r="135" spans="1:12">
      <c r="A135" s="198"/>
      <c r="B135" s="200"/>
      <c r="C135" s="200"/>
      <c r="D135" s="200"/>
      <c r="E135" s="200"/>
      <c r="F135" s="204"/>
      <c r="G135" s="202"/>
      <c r="H135" s="204"/>
      <c r="I135" s="202"/>
      <c r="J135" s="204"/>
      <c r="K135" s="200"/>
      <c r="L135" s="222"/>
    </row>
    <row r="136" spans="1:12" ht="14.45" customHeight="1">
      <c r="A136" s="235" t="s">
        <v>306</v>
      </c>
      <c r="B136" s="200"/>
      <c r="C136" s="200"/>
      <c r="D136" s="200"/>
      <c r="E136" s="200"/>
      <c r="F136" s="204"/>
      <c r="G136" s="202"/>
      <c r="H136" s="204"/>
      <c r="I136" s="202"/>
      <c r="J136" s="204"/>
      <c r="K136" s="633">
        <f>'Tax Old Regime'!Q54</f>
        <v>47198</v>
      </c>
      <c r="L136" s="658"/>
    </row>
    <row r="137" spans="1:12">
      <c r="A137" s="236" t="s">
        <v>307</v>
      </c>
      <c r="B137" s="200"/>
      <c r="C137" s="200"/>
      <c r="D137" s="206"/>
      <c r="E137" s="206"/>
      <c r="F137" s="206"/>
      <c r="G137" s="237"/>
      <c r="H137" s="238"/>
      <c r="I137" s="200"/>
      <c r="J137" s="204"/>
      <c r="K137" s="624">
        <f>'[1]Tax Old Regime'!Q55</f>
        <v>0</v>
      </c>
      <c r="L137" s="625"/>
    </row>
    <row r="138" spans="1:12">
      <c r="A138" s="198" t="s">
        <v>308</v>
      </c>
      <c r="B138" s="200"/>
      <c r="C138" s="200"/>
      <c r="D138" s="200"/>
      <c r="E138" s="200"/>
      <c r="F138" s="200"/>
      <c r="G138" s="202"/>
      <c r="H138" s="204"/>
      <c r="I138" s="200"/>
      <c r="J138" s="204"/>
      <c r="K138" s="624">
        <f>K136-K137</f>
        <v>47198</v>
      </c>
      <c r="L138" s="625"/>
    </row>
    <row r="139" spans="1:12">
      <c r="A139" s="198" t="s">
        <v>309</v>
      </c>
      <c r="B139" s="200"/>
      <c r="C139" s="200"/>
      <c r="D139" s="200"/>
      <c r="E139" s="200"/>
      <c r="F139" s="200"/>
      <c r="G139" s="202"/>
      <c r="H139" s="204"/>
      <c r="I139" s="200"/>
      <c r="J139" s="204"/>
      <c r="K139" s="624">
        <f>'Tax Old Regime'!Q57</f>
        <v>1888</v>
      </c>
      <c r="L139" s="625"/>
    </row>
    <row r="140" spans="1:12">
      <c r="A140" s="198" t="s">
        <v>310</v>
      </c>
      <c r="B140" s="200"/>
      <c r="C140" s="200"/>
      <c r="D140" s="200"/>
      <c r="E140" s="200"/>
      <c r="F140" s="200"/>
      <c r="G140" s="202"/>
      <c r="H140" s="204"/>
      <c r="I140" s="200"/>
      <c r="J140" s="204"/>
      <c r="K140" s="624">
        <f>'Tax Old Regime'!Q58</f>
        <v>49086</v>
      </c>
      <c r="L140" s="625"/>
    </row>
    <row r="141" spans="1:12">
      <c r="A141" s="198" t="s">
        <v>311</v>
      </c>
      <c r="B141" s="200"/>
      <c r="C141" s="200"/>
      <c r="D141" s="200"/>
      <c r="E141" s="200"/>
      <c r="F141" s="200"/>
      <c r="G141" s="202"/>
      <c r="H141" s="204"/>
      <c r="I141" s="200"/>
      <c r="J141" s="204"/>
      <c r="K141" s="624">
        <f>'Other Deduction'!E17</f>
        <v>0</v>
      </c>
      <c r="L141" s="625"/>
    </row>
    <row r="142" spans="1:12">
      <c r="A142" s="198" t="s">
        <v>312</v>
      </c>
      <c r="B142" s="200"/>
      <c r="C142" s="200"/>
      <c r="D142" s="200"/>
      <c r="E142" s="200"/>
      <c r="F142" s="200"/>
      <c r="G142" s="202"/>
      <c r="H142" s="204"/>
      <c r="I142" s="200"/>
      <c r="J142" s="204"/>
      <c r="K142" s="624">
        <f>'Tax Old Regime'!Q60</f>
        <v>49086</v>
      </c>
      <c r="L142" s="625"/>
    </row>
    <row r="143" spans="1:12">
      <c r="A143" s="198" t="s">
        <v>313</v>
      </c>
      <c r="B143" s="200"/>
      <c r="C143" s="200"/>
      <c r="D143" s="200"/>
      <c r="E143" s="200"/>
      <c r="F143" s="200"/>
      <c r="G143" s="202"/>
      <c r="H143" s="204"/>
      <c r="I143" s="200"/>
      <c r="J143" s="204"/>
      <c r="K143" s="624">
        <f>H22+B61</f>
        <v>25000</v>
      </c>
      <c r="L143" s="625"/>
    </row>
    <row r="144" spans="1:12">
      <c r="A144" s="198" t="s">
        <v>314</v>
      </c>
      <c r="B144" s="200"/>
      <c r="C144" s="200"/>
      <c r="D144" s="200"/>
      <c r="E144" s="206"/>
      <c r="F144" s="206"/>
      <c r="G144" s="237"/>
      <c r="H144" s="238"/>
      <c r="I144" s="200"/>
      <c r="J144" s="226"/>
      <c r="K144" s="667">
        <f>K142-K143</f>
        <v>24086</v>
      </c>
      <c r="L144" s="668"/>
    </row>
    <row r="145" spans="1:12">
      <c r="A145" s="604" t="s">
        <v>235</v>
      </c>
      <c r="B145" s="605"/>
      <c r="C145" s="605"/>
      <c r="D145" s="605"/>
      <c r="E145" s="605"/>
      <c r="F145" s="605"/>
      <c r="G145" s="605"/>
      <c r="H145" s="605"/>
      <c r="I145" s="605"/>
      <c r="J145" s="605"/>
      <c r="K145" s="605"/>
      <c r="L145" s="669"/>
    </row>
    <row r="146" spans="1:12">
      <c r="A146" s="178" t="s">
        <v>236</v>
      </c>
      <c r="B146" s="585" t="str">
        <f>B63</f>
        <v>HANUMAN SAHAY REGAR</v>
      </c>
      <c r="C146" s="585"/>
      <c r="D146" s="585"/>
      <c r="E146" s="179" t="s">
        <v>237</v>
      </c>
      <c r="F146" s="180"/>
      <c r="G146" s="670" t="str">
        <f>G63</f>
        <v>Gulla Ram</v>
      </c>
      <c r="H146" s="671"/>
      <c r="I146" s="671"/>
      <c r="J146" s="179" t="s">
        <v>238</v>
      </c>
      <c r="K146" s="180"/>
      <c r="L146" s="181"/>
    </row>
    <row r="147" spans="1:12">
      <c r="A147" s="611" t="str">
        <f>A64</f>
        <v>PRINCIPAL</v>
      </c>
      <c r="B147" s="612"/>
      <c r="C147" s="612"/>
      <c r="D147" s="182" t="s">
        <v>315</v>
      </c>
      <c r="E147" s="144"/>
      <c r="F147" s="183"/>
      <c r="G147" s="183"/>
      <c r="H147" s="183"/>
      <c r="I147" s="182"/>
      <c r="J147" s="239"/>
      <c r="K147" s="183"/>
      <c r="L147" s="240"/>
    </row>
    <row r="148" spans="1:12">
      <c r="A148" s="616" t="s">
        <v>316</v>
      </c>
      <c r="B148" s="617"/>
      <c r="C148" s="617"/>
      <c r="D148" s="617"/>
      <c r="E148" s="617"/>
      <c r="F148" s="617"/>
      <c r="G148" s="617"/>
      <c r="H148" s="617"/>
      <c r="I148" s="617"/>
      <c r="J148" s="617"/>
      <c r="K148" s="617"/>
      <c r="L148" s="618"/>
    </row>
    <row r="149" spans="1:12">
      <c r="A149" s="241"/>
      <c r="B149" s="242"/>
      <c r="C149" s="242"/>
      <c r="D149" s="242"/>
      <c r="E149" s="242"/>
      <c r="F149" s="242"/>
      <c r="G149" s="242"/>
      <c r="H149" s="242"/>
      <c r="I149" s="242"/>
      <c r="J149" s="242"/>
      <c r="K149" s="242"/>
      <c r="L149" s="243"/>
    </row>
    <row r="150" spans="1:12">
      <c r="A150" s="202"/>
      <c r="B150" s="200"/>
      <c r="C150" s="200"/>
      <c r="D150" s="200"/>
      <c r="E150" s="200"/>
      <c r="F150" s="200"/>
      <c r="G150" s="200"/>
      <c r="H150" s="200"/>
      <c r="I150" s="200"/>
      <c r="J150" s="200"/>
      <c r="K150" s="200"/>
      <c r="L150" s="204"/>
    </row>
    <row r="151" spans="1:12">
      <c r="A151" s="202"/>
      <c r="B151" s="200"/>
      <c r="C151" s="200"/>
      <c r="D151" s="200"/>
      <c r="E151" s="200"/>
      <c r="F151" s="200"/>
      <c r="G151" s="200"/>
      <c r="H151" s="200"/>
      <c r="I151" s="200"/>
      <c r="J151" s="200"/>
      <c r="K151" s="200"/>
      <c r="L151" s="204"/>
    </row>
    <row r="152" spans="1:12">
      <c r="A152" s="202"/>
      <c r="B152" s="200"/>
      <c r="C152" s="200"/>
      <c r="D152" s="200"/>
      <c r="E152" s="200"/>
      <c r="F152" s="200"/>
      <c r="G152" s="144"/>
      <c r="H152" s="144"/>
      <c r="I152" s="235"/>
      <c r="J152" s="200"/>
      <c r="K152" s="200"/>
      <c r="L152" s="204"/>
    </row>
    <row r="153" spans="1:12">
      <c r="A153" s="202"/>
      <c r="B153" s="200"/>
      <c r="C153" s="200"/>
      <c r="D153" s="200"/>
      <c r="E153" s="200"/>
      <c r="F153" s="661" t="s">
        <v>317</v>
      </c>
      <c r="G153" s="661"/>
      <c r="H153" s="661"/>
      <c r="I153" s="661"/>
      <c r="J153" s="661"/>
      <c r="K153" s="661"/>
      <c r="L153" s="625"/>
    </row>
    <row r="154" spans="1:12">
      <c r="A154" s="202"/>
      <c r="B154" s="200"/>
      <c r="C154" s="200"/>
      <c r="D154" s="200"/>
      <c r="E154" s="200"/>
      <c r="F154" s="662"/>
      <c r="G154" s="662"/>
      <c r="H154" s="662"/>
      <c r="I154" s="662"/>
      <c r="J154" s="662"/>
      <c r="K154" s="662"/>
      <c r="L154" s="663"/>
    </row>
    <row r="155" spans="1:12">
      <c r="A155" s="664" t="s">
        <v>318</v>
      </c>
      <c r="B155" s="665"/>
      <c r="C155" s="665"/>
      <c r="D155" s="218"/>
      <c r="E155" s="218"/>
      <c r="F155" s="244" t="s">
        <v>319</v>
      </c>
      <c r="G155" s="244"/>
      <c r="H155" s="666" t="str">
        <f>A7</f>
        <v>HANUMAN SAHAY REGAR</v>
      </c>
      <c r="I155" s="666"/>
      <c r="J155" s="666"/>
      <c r="K155" s="666"/>
      <c r="L155" s="652"/>
    </row>
    <row r="156" spans="1:12">
      <c r="A156" s="664" t="s">
        <v>320</v>
      </c>
      <c r="B156" s="665"/>
      <c r="C156" s="665"/>
      <c r="D156" s="218"/>
      <c r="E156" s="218"/>
      <c r="F156" s="244" t="s">
        <v>321</v>
      </c>
      <c r="G156" s="244"/>
      <c r="H156" s="666" t="str">
        <f>A8</f>
        <v>PRINCIPAL</v>
      </c>
      <c r="I156" s="666"/>
      <c r="J156" s="666"/>
      <c r="K156" s="666"/>
      <c r="L156" s="652"/>
    </row>
    <row r="157" spans="1:12">
      <c r="A157" s="245"/>
      <c r="B157" s="246"/>
      <c r="C157" s="246"/>
      <c r="D157" s="246"/>
      <c r="E157" s="246"/>
      <c r="F157" s="659"/>
      <c r="G157" s="659"/>
      <c r="H157" s="659"/>
      <c r="I157" s="659"/>
      <c r="J157" s="659"/>
      <c r="K157" s="659"/>
      <c r="L157" s="660"/>
    </row>
  </sheetData>
  <sheetProtection password="FC12" sheet="1" objects="1" scenarios="1"/>
  <mergeCells count="270">
    <mergeCell ref="F157:L157"/>
    <mergeCell ref="A148:L148"/>
    <mergeCell ref="F153:L153"/>
    <mergeCell ref="F154:L154"/>
    <mergeCell ref="A155:C155"/>
    <mergeCell ref="H155:L155"/>
    <mergeCell ref="A156:C156"/>
    <mergeCell ref="H156:L156"/>
    <mergeCell ref="K143:L143"/>
    <mergeCell ref="K144:L144"/>
    <mergeCell ref="A145:L145"/>
    <mergeCell ref="B146:D146"/>
    <mergeCell ref="G146:I146"/>
    <mergeCell ref="A147:C147"/>
    <mergeCell ref="K137:L137"/>
    <mergeCell ref="K138:L138"/>
    <mergeCell ref="K139:L139"/>
    <mergeCell ref="K140:L140"/>
    <mergeCell ref="K141:L141"/>
    <mergeCell ref="K142:L142"/>
    <mergeCell ref="G132:H132"/>
    <mergeCell ref="I132:J132"/>
    <mergeCell ref="K132:L132"/>
    <mergeCell ref="K133:L133"/>
    <mergeCell ref="K134:L134"/>
    <mergeCell ref="K136:L136"/>
    <mergeCell ref="C130:E130"/>
    <mergeCell ref="G130:H130"/>
    <mergeCell ref="I130:J130"/>
    <mergeCell ref="K130:L130"/>
    <mergeCell ref="C131:E131"/>
    <mergeCell ref="G131:H131"/>
    <mergeCell ref="I131:J131"/>
    <mergeCell ref="K131:L131"/>
    <mergeCell ref="G125:H125"/>
    <mergeCell ref="I125:J125"/>
    <mergeCell ref="K125:L125"/>
    <mergeCell ref="I128:J128"/>
    <mergeCell ref="K128:L128"/>
    <mergeCell ref="C129:E129"/>
    <mergeCell ref="G129:H129"/>
    <mergeCell ref="I129:J129"/>
    <mergeCell ref="K129:L129"/>
    <mergeCell ref="G121:H121"/>
    <mergeCell ref="I121:J121"/>
    <mergeCell ref="K121:L121"/>
    <mergeCell ref="G124:H124"/>
    <mergeCell ref="I124:J124"/>
    <mergeCell ref="K124:L124"/>
    <mergeCell ref="G119:H119"/>
    <mergeCell ref="I119:J119"/>
    <mergeCell ref="K119:L119"/>
    <mergeCell ref="G120:H120"/>
    <mergeCell ref="I120:J120"/>
    <mergeCell ref="K120:L120"/>
    <mergeCell ref="G117:H117"/>
    <mergeCell ref="I117:J117"/>
    <mergeCell ref="K117:L117"/>
    <mergeCell ref="C118:E118"/>
    <mergeCell ref="G118:H118"/>
    <mergeCell ref="I118:J118"/>
    <mergeCell ref="K118:L118"/>
    <mergeCell ref="C116:E116"/>
    <mergeCell ref="G116:H116"/>
    <mergeCell ref="I116:J116"/>
    <mergeCell ref="K116:L116"/>
    <mergeCell ref="C114:E114"/>
    <mergeCell ref="G114:H114"/>
    <mergeCell ref="I114:J114"/>
    <mergeCell ref="K114:L114"/>
    <mergeCell ref="C115:E115"/>
    <mergeCell ref="G115:H115"/>
    <mergeCell ref="I115:J115"/>
    <mergeCell ref="K115:L115"/>
    <mergeCell ref="G112:H112"/>
    <mergeCell ref="I112:J112"/>
    <mergeCell ref="K112:L112"/>
    <mergeCell ref="C113:E113"/>
    <mergeCell ref="G113:H113"/>
    <mergeCell ref="I113:J113"/>
    <mergeCell ref="K113:L113"/>
    <mergeCell ref="J90:K90"/>
    <mergeCell ref="A93:G93"/>
    <mergeCell ref="A94:G94"/>
    <mergeCell ref="J95:K95"/>
    <mergeCell ref="G109:H111"/>
    <mergeCell ref="I109:J111"/>
    <mergeCell ref="K109:L111"/>
    <mergeCell ref="A110:D110"/>
    <mergeCell ref="A76:L76"/>
    <mergeCell ref="A77:L77"/>
    <mergeCell ref="A78:L78"/>
    <mergeCell ref="A79:E79"/>
    <mergeCell ref="A82:L82"/>
    <mergeCell ref="A83:L83"/>
    <mergeCell ref="A70:L70"/>
    <mergeCell ref="A71:L71"/>
    <mergeCell ref="A72:L72"/>
    <mergeCell ref="A73:G73"/>
    <mergeCell ref="A74:L74"/>
    <mergeCell ref="A75:L75"/>
    <mergeCell ref="A64:C64"/>
    <mergeCell ref="J64:K64"/>
    <mergeCell ref="A65:E65"/>
    <mergeCell ref="A66:L67"/>
    <mergeCell ref="A68:B68"/>
    <mergeCell ref="A69:L69"/>
    <mergeCell ref="B60:D60"/>
    <mergeCell ref="B61:D61"/>
    <mergeCell ref="E61:F61"/>
    <mergeCell ref="G61:L61"/>
    <mergeCell ref="A62:L62"/>
    <mergeCell ref="B63:D63"/>
    <mergeCell ref="G63:I63"/>
    <mergeCell ref="B58:D58"/>
    <mergeCell ref="G58:H58"/>
    <mergeCell ref="I58:J58"/>
    <mergeCell ref="B59:D59"/>
    <mergeCell ref="G59:H59"/>
    <mergeCell ref="I59:J59"/>
    <mergeCell ref="B56:D56"/>
    <mergeCell ref="G56:H56"/>
    <mergeCell ref="I56:J56"/>
    <mergeCell ref="B57:D57"/>
    <mergeCell ref="G57:H57"/>
    <mergeCell ref="I57:J57"/>
    <mergeCell ref="B54:D54"/>
    <mergeCell ref="G54:H54"/>
    <mergeCell ref="I54:J54"/>
    <mergeCell ref="B55:D55"/>
    <mergeCell ref="G55:H55"/>
    <mergeCell ref="I55:J55"/>
    <mergeCell ref="B52:D52"/>
    <mergeCell ref="G52:H52"/>
    <mergeCell ref="I52:J52"/>
    <mergeCell ref="B53:D53"/>
    <mergeCell ref="G53:H53"/>
    <mergeCell ref="I53:J53"/>
    <mergeCell ref="B50:D50"/>
    <mergeCell ref="G50:H50"/>
    <mergeCell ref="I50:J50"/>
    <mergeCell ref="B51:D51"/>
    <mergeCell ref="G51:H51"/>
    <mergeCell ref="I51:J51"/>
    <mergeCell ref="B48:D48"/>
    <mergeCell ref="G48:H48"/>
    <mergeCell ref="I48:J48"/>
    <mergeCell ref="B49:D49"/>
    <mergeCell ref="G49:H49"/>
    <mergeCell ref="I49:J49"/>
    <mergeCell ref="E46:F46"/>
    <mergeCell ref="G46:H46"/>
    <mergeCell ref="I46:J46"/>
    <mergeCell ref="K46:L46"/>
    <mergeCell ref="B47:D47"/>
    <mergeCell ref="G47:H47"/>
    <mergeCell ref="I47:J47"/>
    <mergeCell ref="B44:D44"/>
    <mergeCell ref="E44:L44"/>
    <mergeCell ref="B45:D45"/>
    <mergeCell ref="E45:F45"/>
    <mergeCell ref="G45:H45"/>
    <mergeCell ref="I45:J45"/>
    <mergeCell ref="K45:L45"/>
    <mergeCell ref="B40:D40"/>
    <mergeCell ref="B41:D41"/>
    <mergeCell ref="E41:F41"/>
    <mergeCell ref="G41:H41"/>
    <mergeCell ref="I41:J41"/>
    <mergeCell ref="A43:L43"/>
    <mergeCell ref="B38:D38"/>
    <mergeCell ref="E38:F38"/>
    <mergeCell ref="G38:H38"/>
    <mergeCell ref="I38:J38"/>
    <mergeCell ref="B39:D39"/>
    <mergeCell ref="E39:F39"/>
    <mergeCell ref="G39:H39"/>
    <mergeCell ref="I39:J39"/>
    <mergeCell ref="B36:D36"/>
    <mergeCell ref="E36:F36"/>
    <mergeCell ref="G36:H36"/>
    <mergeCell ref="I36:J36"/>
    <mergeCell ref="B37:D37"/>
    <mergeCell ref="E37:F37"/>
    <mergeCell ref="G37:H37"/>
    <mergeCell ref="I37:J37"/>
    <mergeCell ref="B30:D30"/>
    <mergeCell ref="B31:D31"/>
    <mergeCell ref="B32:D32"/>
    <mergeCell ref="B33:D33"/>
    <mergeCell ref="B34:D34"/>
    <mergeCell ref="B35:D35"/>
    <mergeCell ref="B28:D28"/>
    <mergeCell ref="E28:F28"/>
    <mergeCell ref="G28:H28"/>
    <mergeCell ref="I28:J28"/>
    <mergeCell ref="B29:D29"/>
    <mergeCell ref="E29:F29"/>
    <mergeCell ref="G29:H29"/>
    <mergeCell ref="I29:J29"/>
    <mergeCell ref="E26:F26"/>
    <mergeCell ref="G26:H26"/>
    <mergeCell ref="I26:J26"/>
    <mergeCell ref="K26:L26"/>
    <mergeCell ref="B27:D27"/>
    <mergeCell ref="G27:H27"/>
    <mergeCell ref="I27:J27"/>
    <mergeCell ref="A23:L23"/>
    <mergeCell ref="B24:D24"/>
    <mergeCell ref="E24:L24"/>
    <mergeCell ref="B25:D25"/>
    <mergeCell ref="E25:F25"/>
    <mergeCell ref="G25:H25"/>
    <mergeCell ref="I25:J25"/>
    <mergeCell ref="K25:L25"/>
    <mergeCell ref="A21:B21"/>
    <mergeCell ref="C21:E21"/>
    <mergeCell ref="F21:G21"/>
    <mergeCell ref="H21:J21"/>
    <mergeCell ref="K21:L21"/>
    <mergeCell ref="A22:B22"/>
    <mergeCell ref="C22:E22"/>
    <mergeCell ref="F22:G22"/>
    <mergeCell ref="H22:J22"/>
    <mergeCell ref="K22:L22"/>
    <mergeCell ref="A19:B19"/>
    <mergeCell ref="C19:E19"/>
    <mergeCell ref="F19:G19"/>
    <mergeCell ref="H19:J19"/>
    <mergeCell ref="K19:L19"/>
    <mergeCell ref="A20:B20"/>
    <mergeCell ref="C20:E20"/>
    <mergeCell ref="F20:G20"/>
    <mergeCell ref="H20:J20"/>
    <mergeCell ref="K20:L20"/>
    <mergeCell ref="A17:B17"/>
    <mergeCell ref="C17:E17"/>
    <mergeCell ref="F17:G17"/>
    <mergeCell ref="H17:J17"/>
    <mergeCell ref="K17:L17"/>
    <mergeCell ref="A18:B18"/>
    <mergeCell ref="C18:E18"/>
    <mergeCell ref="F18:G18"/>
    <mergeCell ref="H18:J18"/>
    <mergeCell ref="K18:L18"/>
    <mergeCell ref="D13:F15"/>
    <mergeCell ref="G13:I13"/>
    <mergeCell ref="J13:L13"/>
    <mergeCell ref="G14:H14"/>
    <mergeCell ref="J14:L15"/>
    <mergeCell ref="G15:H15"/>
    <mergeCell ref="A11:C11"/>
    <mergeCell ref="D11:F11"/>
    <mergeCell ref="G11:L11"/>
    <mergeCell ref="A12:C12"/>
    <mergeCell ref="D12:F12"/>
    <mergeCell ref="G12:L12"/>
    <mergeCell ref="A7:F7"/>
    <mergeCell ref="G7:L7"/>
    <mergeCell ref="A8:F8"/>
    <mergeCell ref="G8:L8"/>
    <mergeCell ref="A9:F10"/>
    <mergeCell ref="G9:L10"/>
    <mergeCell ref="A1:L1"/>
    <mergeCell ref="A2:L2"/>
    <mergeCell ref="A3:L3"/>
    <mergeCell ref="A4:L4"/>
    <mergeCell ref="A5:L5"/>
    <mergeCell ref="A6:F6"/>
    <mergeCell ref="G6:L6"/>
  </mergeCells>
  <pageMargins left="0.7" right="0.7" top="0.31" bottom="0.75" header="0.3" footer="0.3"/>
  <pageSetup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GA-55</vt:lpstr>
      <vt:lpstr>Other Deduction</vt:lpstr>
      <vt:lpstr>Tax Old Regime</vt:lpstr>
      <vt:lpstr>Tax New Regime</vt:lpstr>
      <vt:lpstr>Form 16</vt:lpstr>
      <vt:lpstr>'GA-55'!Print_Area</vt:lpstr>
      <vt:lpstr>'Tax New Regime'!Print_Area</vt:lpstr>
      <vt:lpstr>'Tax Old Regime'!Print_Area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Windows User</cp:lastModifiedBy>
  <cp:lastPrinted>2022-12-09T08:32:43Z</cp:lastPrinted>
  <dcterms:created xsi:type="dcterms:W3CDTF">2013-12-06T08:14:36Z</dcterms:created>
  <dcterms:modified xsi:type="dcterms:W3CDTF">2023-02-19T15:18:16Z</dcterms:modified>
</cp:coreProperties>
</file>