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35" windowHeight="7965" tabRatio="780"/>
  </bookViews>
  <sheets>
    <sheet name="MASTER SHEET" sheetId="790" r:id="rId1"/>
    <sheet name="D.A.ARREAR 8-EMPLOYEE" sheetId="789" r:id="rId2"/>
  </sheets>
  <definedNames>
    <definedName name="_xlnm._FilterDatabase" localSheetId="1" hidden="1">'D.A.ARREAR 8-EMPLOYEE'!$A$1:$V$37</definedName>
    <definedName name="ANAND">'MASTER SHEET'!#REF!</definedName>
    <definedName name="ANANDD">'MASTER SHEET'!#REF!</definedName>
    <definedName name="_xlnm.Print_Area" localSheetId="1">'D.A.ARREAR 8-EMPLOYEE'!$A$1:$T$41</definedName>
  </definedNames>
  <calcPr calcId="124519"/>
</workbook>
</file>

<file path=xl/calcChain.xml><?xml version="1.0" encoding="utf-8"?>
<calcChain xmlns="http://schemas.openxmlformats.org/spreadsheetml/2006/main">
  <c r="Q37" i="789"/>
  <c r="P34"/>
  <c r="P35"/>
  <c r="P36"/>
  <c r="P33"/>
  <c r="P30"/>
  <c r="P31"/>
  <c r="P32"/>
  <c r="P29"/>
  <c r="P26"/>
  <c r="P27"/>
  <c r="P28"/>
  <c r="P25"/>
  <c r="P22"/>
  <c r="P23"/>
  <c r="P24"/>
  <c r="P21"/>
  <c r="P14"/>
  <c r="P15"/>
  <c r="P16"/>
  <c r="P13"/>
  <c r="P12"/>
  <c r="P11"/>
  <c r="P10"/>
  <c r="P9"/>
  <c r="O34"/>
  <c r="O35"/>
  <c r="O36"/>
  <c r="O33"/>
  <c r="O30"/>
  <c r="O31"/>
  <c r="O32"/>
  <c r="O29"/>
  <c r="O26"/>
  <c r="O27"/>
  <c r="O28"/>
  <c r="O25"/>
  <c r="O22"/>
  <c r="O23"/>
  <c r="O24"/>
  <c r="O21"/>
  <c r="O14"/>
  <c r="O15"/>
  <c r="O16"/>
  <c r="O13"/>
  <c r="O10"/>
  <c r="O11"/>
  <c r="O12"/>
  <c r="O9"/>
  <c r="D33"/>
  <c r="D29"/>
  <c r="D25"/>
  <c r="D21"/>
  <c r="D17"/>
  <c r="P20" s="1"/>
  <c r="D13"/>
  <c r="D9"/>
  <c r="D5"/>
  <c r="I5"/>
  <c r="F5"/>
  <c r="B5"/>
  <c r="U36"/>
  <c r="F36" s="1"/>
  <c r="U32"/>
  <c r="F32" s="1"/>
  <c r="U28"/>
  <c r="U24"/>
  <c r="U20"/>
  <c r="U16"/>
  <c r="U12"/>
  <c r="O17" l="1"/>
  <c r="P17"/>
  <c r="O18"/>
  <c r="P18"/>
  <c r="O19"/>
  <c r="P19"/>
  <c r="O20"/>
  <c r="I36"/>
  <c r="I32"/>
  <c r="U8" l="1"/>
  <c r="C33"/>
  <c r="B33"/>
  <c r="B29"/>
  <c r="C29"/>
  <c r="B25"/>
  <c r="C25"/>
  <c r="C21"/>
  <c r="B17"/>
  <c r="B21"/>
  <c r="C17"/>
  <c r="C13"/>
  <c r="B13"/>
  <c r="B9"/>
  <c r="C9"/>
  <c r="C5"/>
  <c r="I33"/>
  <c r="J33" s="1"/>
  <c r="F33"/>
  <c r="F29"/>
  <c r="I29"/>
  <c r="F25"/>
  <c r="I25"/>
  <c r="J25" s="1"/>
  <c r="I21"/>
  <c r="F21"/>
  <c r="F17"/>
  <c r="I17"/>
  <c r="F13"/>
  <c r="I13"/>
  <c r="J13" s="1"/>
  <c r="F9"/>
  <c r="I9"/>
  <c r="I8" l="1"/>
  <c r="F8"/>
  <c r="I12"/>
  <c r="F12"/>
  <c r="I20"/>
  <c r="F20"/>
  <c r="I28"/>
  <c r="F28"/>
  <c r="F24"/>
  <c r="I24"/>
  <c r="I16"/>
  <c r="F16"/>
  <c r="F10"/>
  <c r="F11" s="1"/>
  <c r="F18"/>
  <c r="F19" s="1"/>
  <c r="F26"/>
  <c r="F27" s="1"/>
  <c r="F34"/>
  <c r="G34" s="1"/>
  <c r="H34" s="1"/>
  <c r="F14"/>
  <c r="G14" s="1"/>
  <c r="F30"/>
  <c r="F31" s="1"/>
  <c r="F22"/>
  <c r="G22" s="1"/>
  <c r="H22" s="1"/>
  <c r="I34"/>
  <c r="L33"/>
  <c r="G33"/>
  <c r="M33" s="1"/>
  <c r="K33"/>
  <c r="J29"/>
  <c r="K29" s="1"/>
  <c r="I30"/>
  <c r="L29"/>
  <c r="G29"/>
  <c r="K25"/>
  <c r="I26"/>
  <c r="L25"/>
  <c r="G25"/>
  <c r="M25" s="1"/>
  <c r="J21"/>
  <c r="K21" s="1"/>
  <c r="I22"/>
  <c r="L21"/>
  <c r="G21"/>
  <c r="J17"/>
  <c r="K17" s="1"/>
  <c r="I18"/>
  <c r="L17"/>
  <c r="G17"/>
  <c r="K13"/>
  <c r="I14"/>
  <c r="L13"/>
  <c r="G13"/>
  <c r="M13" s="1"/>
  <c r="J9"/>
  <c r="K9" s="1"/>
  <c r="I10"/>
  <c r="L9"/>
  <c r="G9"/>
  <c r="G26" l="1"/>
  <c r="H26" s="1"/>
  <c r="F23"/>
  <c r="G23" s="1"/>
  <c r="H23" s="1"/>
  <c r="G18"/>
  <c r="H18" s="1"/>
  <c r="G30"/>
  <c r="H30" s="1"/>
  <c r="G10"/>
  <c r="H10" s="1"/>
  <c r="L10"/>
  <c r="F15"/>
  <c r="G15" s="1"/>
  <c r="H15" s="1"/>
  <c r="M9"/>
  <c r="N9" s="1"/>
  <c r="N33"/>
  <c r="L12"/>
  <c r="G12"/>
  <c r="H12" s="1"/>
  <c r="J12"/>
  <c r="F35"/>
  <c r="G35" s="1"/>
  <c r="H35" s="1"/>
  <c r="J24"/>
  <c r="K24" s="1"/>
  <c r="G24"/>
  <c r="H24" s="1"/>
  <c r="L24"/>
  <c r="J32"/>
  <c r="K32" s="1"/>
  <c r="G32"/>
  <c r="L32"/>
  <c r="G28"/>
  <c r="H28" s="1"/>
  <c r="L28"/>
  <c r="J28"/>
  <c r="G20"/>
  <c r="H20" s="1"/>
  <c r="L20"/>
  <c r="J20"/>
  <c r="G16"/>
  <c r="H16" s="1"/>
  <c r="L16"/>
  <c r="J16"/>
  <c r="K16" s="1"/>
  <c r="G36"/>
  <c r="H36" s="1"/>
  <c r="J36"/>
  <c r="K36" s="1"/>
  <c r="L36"/>
  <c r="L8"/>
  <c r="G8"/>
  <c r="H8" s="1"/>
  <c r="J8"/>
  <c r="K8" s="1"/>
  <c r="H33"/>
  <c r="J34"/>
  <c r="M34" s="1"/>
  <c r="I35"/>
  <c r="L34"/>
  <c r="M29"/>
  <c r="N29" s="1"/>
  <c r="H29"/>
  <c r="N25"/>
  <c r="J30"/>
  <c r="I31"/>
  <c r="L31" s="1"/>
  <c r="L30"/>
  <c r="G31"/>
  <c r="H31" s="1"/>
  <c r="H25"/>
  <c r="J26"/>
  <c r="K26" s="1"/>
  <c r="I27"/>
  <c r="L27" s="1"/>
  <c r="G27"/>
  <c r="L26"/>
  <c r="M21"/>
  <c r="N21" s="1"/>
  <c r="H21"/>
  <c r="I23"/>
  <c r="J22"/>
  <c r="M22" s="1"/>
  <c r="L22"/>
  <c r="M17"/>
  <c r="N17" s="1"/>
  <c r="H17"/>
  <c r="J18"/>
  <c r="K18" s="1"/>
  <c r="I19"/>
  <c r="L19" s="1"/>
  <c r="L18"/>
  <c r="G19"/>
  <c r="H19" s="1"/>
  <c r="J14"/>
  <c r="M14" s="1"/>
  <c r="I15"/>
  <c r="L15" s="1"/>
  <c r="H13"/>
  <c r="N13"/>
  <c r="L14"/>
  <c r="H14"/>
  <c r="H9"/>
  <c r="J10"/>
  <c r="I11"/>
  <c r="L11" s="1"/>
  <c r="G11"/>
  <c r="H11" s="1"/>
  <c r="L23" l="1"/>
  <c r="R29"/>
  <c r="S29" s="1"/>
  <c r="R33"/>
  <c r="S33" s="1"/>
  <c r="R21"/>
  <c r="S21" s="1"/>
  <c r="R17"/>
  <c r="S17" s="1"/>
  <c r="R9"/>
  <c r="S9" s="1"/>
  <c r="M30"/>
  <c r="N30" s="1"/>
  <c r="M28"/>
  <c r="N28" s="1"/>
  <c r="M10"/>
  <c r="N10" s="1"/>
  <c r="L35"/>
  <c r="M32"/>
  <c r="N32" s="1"/>
  <c r="N34"/>
  <c r="H32"/>
  <c r="M12"/>
  <c r="N12" s="1"/>
  <c r="M24"/>
  <c r="N24" s="1"/>
  <c r="K12"/>
  <c r="M20"/>
  <c r="N20" s="1"/>
  <c r="M16"/>
  <c r="N16" s="1"/>
  <c r="M36"/>
  <c r="N36" s="1"/>
  <c r="K28"/>
  <c r="K20"/>
  <c r="M8"/>
  <c r="R25"/>
  <c r="S25" s="1"/>
  <c r="K34"/>
  <c r="J35"/>
  <c r="M35" s="1"/>
  <c r="K30"/>
  <c r="J31"/>
  <c r="K31" s="1"/>
  <c r="M26"/>
  <c r="N26" s="1"/>
  <c r="J27"/>
  <c r="K27" s="1"/>
  <c r="H27"/>
  <c r="K22"/>
  <c r="J23"/>
  <c r="K23" s="1"/>
  <c r="N22"/>
  <c r="M18"/>
  <c r="N18" s="1"/>
  <c r="J19"/>
  <c r="K19" s="1"/>
  <c r="J15"/>
  <c r="K15" s="1"/>
  <c r="K14"/>
  <c r="N14"/>
  <c r="K10"/>
  <c r="J11"/>
  <c r="M11" s="1"/>
  <c r="N11" s="1"/>
  <c r="N8" l="1"/>
  <c r="P8" s="1"/>
  <c r="O8"/>
  <c r="R28"/>
  <c r="S28" s="1"/>
  <c r="R34"/>
  <c r="S34" s="1"/>
  <c r="R26"/>
  <c r="S26" s="1"/>
  <c r="R36"/>
  <c r="S36" s="1"/>
  <c r="R32"/>
  <c r="S32" s="1"/>
  <c r="R30"/>
  <c r="S30" s="1"/>
  <c r="R20"/>
  <c r="S20" s="1"/>
  <c r="R10"/>
  <c r="S10" s="1"/>
  <c r="R11"/>
  <c r="S11" s="1"/>
  <c r="R16"/>
  <c r="S16" s="1"/>
  <c r="R12"/>
  <c r="S12" s="1"/>
  <c r="R24"/>
  <c r="S24" s="1"/>
  <c r="N35"/>
  <c r="M31"/>
  <c r="N31" s="1"/>
  <c r="K35"/>
  <c r="R13"/>
  <c r="S13" s="1"/>
  <c r="M27"/>
  <c r="N27" s="1"/>
  <c r="M23"/>
  <c r="N23" s="1"/>
  <c r="K11"/>
  <c r="M15"/>
  <c r="N15" s="1"/>
  <c r="M19"/>
  <c r="N19" s="1"/>
  <c r="R8" l="1"/>
  <c r="S8" s="1"/>
  <c r="R35"/>
  <c r="S35" s="1"/>
  <c r="R31"/>
  <c r="S31" s="1"/>
  <c r="R15"/>
  <c r="S15" s="1"/>
  <c r="R19"/>
  <c r="S19" s="1"/>
  <c r="R14"/>
  <c r="S14" s="1"/>
  <c r="R22"/>
  <c r="S22" s="1"/>
  <c r="R18"/>
  <c r="S18" s="1"/>
  <c r="R27"/>
  <c r="S27" s="1"/>
  <c r="R23" l="1"/>
  <c r="S23" s="1"/>
  <c r="J5"/>
  <c r="G5"/>
  <c r="A1"/>
  <c r="I6" l="1"/>
  <c r="F6"/>
  <c r="L5"/>
  <c r="J6" l="1"/>
  <c r="J37" s="1"/>
  <c r="G6"/>
  <c r="I7"/>
  <c r="J7" s="1"/>
  <c r="L6"/>
  <c r="F7"/>
  <c r="G7" s="1"/>
  <c r="K5"/>
  <c r="M5"/>
  <c r="H5"/>
  <c r="O5" l="1"/>
  <c r="G37"/>
  <c r="I37"/>
  <c r="K6"/>
  <c r="F37"/>
  <c r="H6"/>
  <c r="M6"/>
  <c r="L7"/>
  <c r="H7"/>
  <c r="M7"/>
  <c r="O7" s="1"/>
  <c r="K7"/>
  <c r="N5"/>
  <c r="P5" s="1"/>
  <c r="H37" l="1"/>
  <c r="K37"/>
  <c r="L37"/>
  <c r="N6"/>
  <c r="O6"/>
  <c r="M37"/>
  <c r="N7"/>
  <c r="P7" s="1"/>
  <c r="N37" l="1"/>
  <c r="P6"/>
  <c r="P37" s="1"/>
  <c r="O37"/>
  <c r="R5"/>
  <c r="R6" l="1"/>
  <c r="S6" s="1"/>
  <c r="R7"/>
  <c r="S5"/>
  <c r="R37" l="1"/>
  <c r="S7"/>
  <c r="S37" s="1"/>
</calcChain>
</file>

<file path=xl/sharedStrings.xml><?xml version="1.0" encoding="utf-8"?>
<sst xmlns="http://schemas.openxmlformats.org/spreadsheetml/2006/main" count="51" uniqueCount="36">
  <si>
    <t>Due</t>
  </si>
  <si>
    <t>BASIC</t>
  </si>
  <si>
    <t>DA</t>
  </si>
  <si>
    <t>TOTAL</t>
  </si>
  <si>
    <t>DRAWN</t>
  </si>
  <si>
    <t>DIFFERENCE</t>
  </si>
  <si>
    <t>Month</t>
  </si>
  <si>
    <t>S.No.</t>
  </si>
  <si>
    <t>TOTAL DEDUCTION</t>
  </si>
  <si>
    <t>NET PAY AMMOUNT</t>
  </si>
  <si>
    <t>PARMANAND MEGHWAL</t>
  </si>
  <si>
    <t xml:space="preserve">BASIC  </t>
  </si>
  <si>
    <t>DDO SIGN</t>
  </si>
  <si>
    <t>Surrender</t>
  </si>
  <si>
    <t>YES</t>
  </si>
  <si>
    <t>NO</t>
  </si>
  <si>
    <t>DESIGNATION</t>
  </si>
  <si>
    <t xml:space="preserve">NAME OF EMPLOYEE                                                </t>
  </si>
  <si>
    <t>SR TEACHER</t>
  </si>
  <si>
    <t xml:space="preserve">D.A. AREAR 01-07-2022 TO 30-09-2022                                                                            </t>
  </si>
  <si>
    <t xml:space="preserve"> BASIC  (01.07.2022)</t>
  </si>
  <si>
    <t>TAX            %</t>
  </si>
  <si>
    <t>S.N.</t>
  </si>
  <si>
    <t xml:space="preserve">GPF   </t>
  </si>
  <si>
    <t>DEDUCTION</t>
  </si>
  <si>
    <t>I TAX</t>
  </si>
  <si>
    <t>SURRENDER  (JULY TO SEP) 2022</t>
  </si>
  <si>
    <t>Employee Name</t>
  </si>
  <si>
    <t>Designation</t>
  </si>
  <si>
    <t>GRAND TOTAL</t>
  </si>
  <si>
    <r>
      <t xml:space="preserve">bl Vscy dks iw.kZ Hkjus ds ckn </t>
    </r>
    <r>
      <rPr>
        <b/>
        <sz val="22"/>
        <rFont val="Calibri"/>
        <family val="2"/>
        <scheme val="minor"/>
      </rPr>
      <t xml:space="preserve"> D.A. AREAR SHEET</t>
    </r>
    <r>
      <rPr>
        <b/>
        <sz val="22"/>
        <rFont val="Kruti Dev 010"/>
      </rPr>
      <t xml:space="preserve"> esa tk;sa ,oa ,fj;j 'khV dk </t>
    </r>
    <r>
      <rPr>
        <b/>
        <sz val="22"/>
        <rFont val="Calibri"/>
        <family val="2"/>
        <scheme val="minor"/>
      </rPr>
      <t xml:space="preserve">PRINT </t>
    </r>
    <r>
      <rPr>
        <b/>
        <sz val="22"/>
        <rFont val="Kruti Dev 010"/>
      </rPr>
      <t>fudkysaA</t>
    </r>
  </si>
  <si>
    <t>GOVT SR. SECONDARY SCHOOL, GORDHANPURA, ATRU (BARAN)</t>
  </si>
  <si>
    <t>GPF 2004</t>
  </si>
  <si>
    <t>GPF</t>
  </si>
  <si>
    <t>GPF/GPF 2004</t>
  </si>
  <si>
    <t>TV NUMBER                           &amp;                              DATE</t>
  </si>
</sst>
</file>

<file path=xl/styles.xml><?xml version="1.0" encoding="utf-8"?>
<styleSheet xmlns="http://schemas.openxmlformats.org/spreadsheetml/2006/main">
  <fonts count="20">
    <font>
      <sz val="10"/>
      <name val="Arial"/>
    </font>
    <font>
      <sz val="10"/>
      <name val="Arial"/>
    </font>
    <font>
      <b/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36"/>
      <name val="DevLys 010"/>
    </font>
    <font>
      <sz val="12"/>
      <name val="Arial"/>
      <family val="2"/>
    </font>
    <font>
      <b/>
      <sz val="22"/>
      <name val="Kruti Dev 010"/>
    </font>
    <font>
      <b/>
      <sz val="18"/>
      <name val="Goudy Old Style"/>
      <family val="1"/>
    </font>
    <font>
      <sz val="14"/>
      <name val="Arial"/>
      <family val="2"/>
    </font>
    <font>
      <sz val="24"/>
      <name val="Arial"/>
      <family val="2"/>
    </font>
    <font>
      <b/>
      <sz val="12"/>
      <name val="Goudy Old Style"/>
      <family val="1"/>
    </font>
    <font>
      <b/>
      <sz val="10"/>
      <name val="Arial"/>
      <family val="2"/>
    </font>
    <font>
      <b/>
      <sz val="2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22"/>
      <name val="Arial Black"/>
      <family val="2"/>
    </font>
    <font>
      <b/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textRotation="90" wrapText="1"/>
    </xf>
    <xf numFmtId="0" fontId="6" fillId="4" borderId="1" xfId="0" applyFont="1" applyFill="1" applyBorder="1" applyAlignment="1" applyProtection="1">
      <alignment horizontal="left" vertical="center" wrapText="1"/>
      <protection locked="0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17" fontId="15" fillId="2" borderId="1" xfId="0" applyNumberFormat="1" applyFont="1" applyFill="1" applyBorder="1" applyAlignment="1" applyProtection="1">
      <alignment horizontal="left" vertical="center"/>
      <protection hidden="1"/>
    </xf>
    <xf numFmtId="0" fontId="16" fillId="2" borderId="1" xfId="0" applyFont="1" applyFill="1" applyBorder="1" applyAlignment="1" applyProtection="1">
      <alignment horizontal="center" vertical="center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/>
    </xf>
    <xf numFmtId="0" fontId="16" fillId="2" borderId="2" xfId="0" applyFont="1" applyFill="1" applyBorder="1" applyAlignment="1" applyProtection="1">
      <alignment horizontal="center" vertical="center" wrapText="1"/>
      <protection hidden="1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19" fillId="0" borderId="0" xfId="0" applyFont="1" applyAlignment="1">
      <alignment horizontal="center" vertical="center"/>
    </xf>
    <xf numFmtId="0" fontId="14" fillId="3" borderId="0" xfId="0" applyFont="1" applyFill="1" applyBorder="1" applyAlignment="1">
      <alignment horizontal="center" vertical="center" textRotation="90" wrapText="1"/>
    </xf>
    <xf numFmtId="0" fontId="2" fillId="2" borderId="0" xfId="0" applyFont="1" applyFill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13" fillId="6" borderId="12" xfId="0" applyFont="1" applyFill="1" applyBorder="1" applyAlignment="1" applyProtection="1">
      <alignment horizontal="center" vertical="center" wrapText="1"/>
      <protection locked="0" hidden="1"/>
    </xf>
    <xf numFmtId="0" fontId="13" fillId="6" borderId="0" xfId="0" applyFont="1" applyFill="1" applyBorder="1" applyAlignment="1" applyProtection="1">
      <alignment horizontal="center" vertical="center" wrapText="1"/>
      <protection locked="0" hidden="1"/>
    </xf>
    <xf numFmtId="0" fontId="16" fillId="2" borderId="6" xfId="0" applyFont="1" applyFill="1" applyBorder="1" applyAlignment="1" applyProtection="1">
      <alignment horizontal="center" vertical="center" textRotation="90"/>
      <protection hidden="1"/>
    </xf>
    <xf numFmtId="0" fontId="16" fillId="2" borderId="7" xfId="0" applyFont="1" applyFill="1" applyBorder="1" applyAlignment="1" applyProtection="1">
      <alignment horizontal="center" vertical="center" textRotation="90"/>
      <protection hidden="1"/>
    </xf>
    <xf numFmtId="0" fontId="16" fillId="2" borderId="2" xfId="0" applyFont="1" applyFill="1" applyBorder="1" applyAlignment="1" applyProtection="1">
      <alignment horizontal="center" vertical="center" textRotation="90"/>
      <protection hidden="1"/>
    </xf>
    <xf numFmtId="0" fontId="17" fillId="2" borderId="3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hidden="1"/>
    </xf>
    <xf numFmtId="0" fontId="16" fillId="2" borderId="7" xfId="0" applyFont="1" applyFill="1" applyBorder="1" applyAlignment="1" applyProtection="1">
      <alignment horizontal="center" vertical="center"/>
      <protection hidden="1"/>
    </xf>
    <xf numFmtId="0" fontId="16" fillId="2" borderId="2" xfId="0" applyFont="1" applyFill="1" applyBorder="1" applyAlignment="1" applyProtection="1">
      <alignment horizontal="center" vertical="center"/>
      <protection hidden="1"/>
    </xf>
    <xf numFmtId="0" fontId="16" fillId="2" borderId="6" xfId="0" applyFont="1" applyFill="1" applyBorder="1" applyAlignment="1" applyProtection="1">
      <alignment horizontal="left" vertical="center"/>
      <protection hidden="1"/>
    </xf>
    <xf numFmtId="0" fontId="16" fillId="2" borderId="7" xfId="0" applyFont="1" applyFill="1" applyBorder="1" applyAlignment="1" applyProtection="1">
      <alignment horizontal="left" vertical="center"/>
      <protection hidden="1"/>
    </xf>
    <xf numFmtId="0" fontId="16" fillId="2" borderId="2" xfId="0" applyFont="1" applyFill="1" applyBorder="1" applyAlignment="1" applyProtection="1">
      <alignment horizontal="left" vertical="center"/>
      <protection hidden="1"/>
    </xf>
    <xf numFmtId="0" fontId="18" fillId="2" borderId="1" xfId="0" applyFont="1" applyFill="1" applyBorder="1" applyAlignment="1" applyProtection="1">
      <alignment horizontal="center" vertical="center"/>
      <protection hidden="1"/>
    </xf>
    <xf numFmtId="0" fontId="12" fillId="2" borderId="6" xfId="0" applyFont="1" applyFill="1" applyBorder="1" applyAlignment="1" applyProtection="1">
      <alignment horizontal="center" vertical="center" textRotation="90"/>
      <protection hidden="1"/>
    </xf>
    <xf numFmtId="0" fontId="12" fillId="2" borderId="2" xfId="0" applyFont="1" applyFill="1" applyBorder="1" applyAlignment="1" applyProtection="1">
      <alignment horizontal="center" vertical="center" textRotation="90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12" fillId="2" borderId="6" xfId="0" applyFont="1" applyFill="1" applyBorder="1" applyAlignment="1" applyProtection="1">
      <alignment horizontal="center" vertical="center"/>
      <protection hidden="1"/>
    </xf>
    <xf numFmtId="0" fontId="12" fillId="2" borderId="2" xfId="0" applyFont="1" applyFill="1" applyBorder="1" applyAlignment="1" applyProtection="1">
      <alignment horizontal="center" vertical="center"/>
      <protection hidden="1"/>
    </xf>
    <xf numFmtId="0" fontId="12" fillId="2" borderId="8" xfId="0" applyFont="1" applyFill="1" applyBorder="1" applyAlignment="1" applyProtection="1">
      <alignment horizontal="center" vertical="center"/>
      <protection hidden="1"/>
    </xf>
    <xf numFmtId="0" fontId="12" fillId="2" borderId="9" xfId="0" applyFont="1" applyFill="1" applyBorder="1" applyAlignment="1" applyProtection="1">
      <alignment horizontal="center" vertical="center"/>
      <protection hidden="1"/>
    </xf>
    <xf numFmtId="0" fontId="12" fillId="2" borderId="10" xfId="0" applyFont="1" applyFill="1" applyBorder="1" applyAlignment="1" applyProtection="1">
      <alignment horizontal="center" vertical="center"/>
      <protection hidden="1"/>
    </xf>
    <xf numFmtId="0" fontId="12" fillId="2" borderId="11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zoomScale="85" zoomScaleNormal="85" workbookViewId="0">
      <selection activeCell="E3" sqref="E3"/>
    </sheetView>
  </sheetViews>
  <sheetFormatPr defaultRowHeight="12.75"/>
  <cols>
    <col min="1" max="1" width="8.140625" customWidth="1"/>
    <col min="2" max="3" width="32.85546875" customWidth="1"/>
    <col min="4" max="4" width="19.140625" customWidth="1"/>
    <col min="5" max="5" width="13.42578125" customWidth="1"/>
    <col min="6" max="7" width="13.7109375" customWidth="1"/>
    <col min="8" max="8" width="9.7109375" hidden="1" customWidth="1"/>
    <col min="9" max="9" width="0" hidden="1" customWidth="1"/>
  </cols>
  <sheetData>
    <row r="1" spans="1:9" ht="75" customHeight="1">
      <c r="A1" s="28" t="s">
        <v>30</v>
      </c>
      <c r="B1" s="29"/>
      <c r="C1" s="29"/>
      <c r="D1" s="29"/>
      <c r="E1" s="29"/>
      <c r="F1" s="29"/>
      <c r="G1" s="29"/>
    </row>
    <row r="2" spans="1:9" ht="39" customHeight="1">
      <c r="A2" s="30" t="s">
        <v>31</v>
      </c>
      <c r="B2" s="31"/>
      <c r="C2" s="31"/>
      <c r="D2" s="31"/>
      <c r="E2" s="31"/>
      <c r="F2" s="31"/>
      <c r="G2" s="31"/>
    </row>
    <row r="3" spans="1:9" ht="97.5" customHeight="1">
      <c r="A3" s="10" t="s">
        <v>22</v>
      </c>
      <c r="B3" s="10" t="s">
        <v>17</v>
      </c>
      <c r="C3" s="10" t="s">
        <v>16</v>
      </c>
      <c r="D3" s="10" t="s">
        <v>20</v>
      </c>
      <c r="E3" s="10" t="s">
        <v>21</v>
      </c>
      <c r="F3" s="11" t="s">
        <v>26</v>
      </c>
      <c r="G3" s="24" t="s">
        <v>34</v>
      </c>
    </row>
    <row r="4" spans="1:9" ht="31.5" customHeight="1">
      <c r="A4" s="6">
        <v>1</v>
      </c>
      <c r="B4" s="12" t="s">
        <v>10</v>
      </c>
      <c r="C4" s="12" t="s">
        <v>18</v>
      </c>
      <c r="D4" s="6">
        <v>46500</v>
      </c>
      <c r="E4" s="6">
        <v>0</v>
      </c>
      <c r="F4" s="9" t="s">
        <v>15</v>
      </c>
      <c r="G4" s="9" t="s">
        <v>33</v>
      </c>
      <c r="H4" s="7" t="s">
        <v>14</v>
      </c>
      <c r="I4" s="23" t="s">
        <v>33</v>
      </c>
    </row>
    <row r="5" spans="1:9" ht="31.5" customHeight="1">
      <c r="A5" s="6">
        <v>2</v>
      </c>
      <c r="B5" s="12"/>
      <c r="C5" s="12"/>
      <c r="D5" s="6"/>
      <c r="E5" s="6"/>
      <c r="F5" s="9"/>
      <c r="G5" s="9"/>
      <c r="H5" s="7" t="s">
        <v>15</v>
      </c>
      <c r="I5" s="23" t="s">
        <v>32</v>
      </c>
    </row>
    <row r="6" spans="1:9" ht="31.5" customHeight="1">
      <c r="A6" s="6">
        <v>3</v>
      </c>
      <c r="B6" s="12"/>
      <c r="C6" s="12"/>
      <c r="D6" s="6"/>
      <c r="E6" s="6"/>
      <c r="F6" s="9"/>
      <c r="G6" s="9"/>
    </row>
    <row r="7" spans="1:9" ht="31.5" customHeight="1">
      <c r="A7" s="6">
        <v>4</v>
      </c>
      <c r="B7" s="12"/>
      <c r="C7" s="12"/>
      <c r="D7" s="6"/>
      <c r="E7" s="6"/>
      <c r="F7" s="9"/>
      <c r="G7" s="9"/>
    </row>
    <row r="8" spans="1:9" ht="31.5" customHeight="1">
      <c r="A8" s="6">
        <v>5</v>
      </c>
      <c r="B8" s="12"/>
      <c r="C8" s="12"/>
      <c r="D8" s="6"/>
      <c r="E8" s="6"/>
      <c r="F8" s="9"/>
      <c r="G8" s="9"/>
    </row>
    <row r="9" spans="1:9" ht="31.5" customHeight="1">
      <c r="A9" s="6">
        <v>6</v>
      </c>
      <c r="B9" s="12"/>
      <c r="C9" s="12"/>
      <c r="D9" s="6"/>
      <c r="E9" s="6"/>
      <c r="F9" s="9"/>
      <c r="G9" s="9"/>
    </row>
    <row r="10" spans="1:9" ht="31.5" customHeight="1">
      <c r="A10" s="6">
        <v>7</v>
      </c>
      <c r="B10" s="12"/>
      <c r="C10" s="12"/>
      <c r="D10" s="6"/>
      <c r="E10" s="6"/>
      <c r="F10" s="9"/>
      <c r="G10" s="9"/>
    </row>
    <row r="11" spans="1:9" ht="31.5" customHeight="1">
      <c r="A11" s="6">
        <v>8</v>
      </c>
      <c r="B11" s="12"/>
      <c r="C11" s="12"/>
      <c r="D11" s="6"/>
      <c r="E11" s="6"/>
      <c r="F11" s="9"/>
      <c r="G11" s="9"/>
    </row>
    <row r="12" spans="1:9" ht="31.5" customHeight="1">
      <c r="A12" s="6">
        <v>9</v>
      </c>
      <c r="B12" s="12"/>
      <c r="C12" s="12"/>
      <c r="D12" s="6"/>
      <c r="E12" s="6"/>
      <c r="F12" s="9"/>
      <c r="G12" s="9"/>
    </row>
    <row r="13" spans="1:9" ht="31.5" customHeight="1">
      <c r="A13" s="6">
        <v>10</v>
      </c>
      <c r="B13" s="12"/>
      <c r="C13" s="12"/>
      <c r="D13" s="6"/>
      <c r="E13" s="6"/>
      <c r="F13" s="9"/>
      <c r="G13" s="9"/>
    </row>
    <row r="14" spans="1:9" ht="31.5" customHeight="1">
      <c r="A14" s="6">
        <v>11</v>
      </c>
      <c r="B14" s="12"/>
      <c r="C14" s="12"/>
      <c r="D14" s="6"/>
      <c r="E14" s="6"/>
      <c r="F14" s="9"/>
      <c r="G14" s="9"/>
    </row>
    <row r="15" spans="1:9" ht="31.5" customHeight="1">
      <c r="A15" s="6">
        <v>12</v>
      </c>
      <c r="B15" s="12"/>
      <c r="C15" s="12"/>
      <c r="D15" s="6"/>
      <c r="E15" s="6"/>
      <c r="F15" s="9"/>
      <c r="G15" s="9"/>
    </row>
    <row r="16" spans="1:9" ht="31.5" customHeight="1">
      <c r="A16" s="6">
        <v>13</v>
      </c>
      <c r="B16" s="12"/>
      <c r="C16" s="12"/>
      <c r="D16" s="6"/>
      <c r="E16" s="6"/>
      <c r="F16" s="9"/>
      <c r="G16" s="9"/>
    </row>
    <row r="17" spans="1:7" ht="31.5" customHeight="1">
      <c r="A17" s="6">
        <v>14</v>
      </c>
      <c r="B17" s="12"/>
      <c r="C17" s="12"/>
      <c r="D17" s="6"/>
      <c r="E17" s="6"/>
      <c r="F17" s="9"/>
      <c r="G17" s="9"/>
    </row>
    <row r="18" spans="1:7" ht="31.5" customHeight="1">
      <c r="A18" s="6">
        <v>15</v>
      </c>
      <c r="B18" s="12"/>
      <c r="C18" s="12"/>
      <c r="D18" s="6"/>
      <c r="E18" s="6"/>
      <c r="F18" s="9"/>
      <c r="G18" s="9"/>
    </row>
    <row r="19" spans="1:7" ht="31.5" customHeight="1">
      <c r="A19" s="6">
        <v>16</v>
      </c>
      <c r="B19" s="12"/>
      <c r="C19" s="12"/>
      <c r="D19" s="6"/>
      <c r="E19" s="6"/>
      <c r="F19" s="9"/>
      <c r="G19" s="9"/>
    </row>
  </sheetData>
  <sheetProtection password="FC12" sheet="1" objects="1" scenarios="1"/>
  <mergeCells count="2">
    <mergeCell ref="A1:G1"/>
    <mergeCell ref="A2:G2"/>
  </mergeCells>
  <dataValidations count="2">
    <dataValidation type="list" allowBlank="1" showInputMessage="1" showErrorMessage="1" sqref="F4:F19 H5">
      <formula1>$H$4:$H$5</formula1>
    </dataValidation>
    <dataValidation type="list" allowBlank="1" showInputMessage="1" showErrorMessage="1" sqref="G4:G19">
      <formula1>$I$4:$I$5</formula1>
    </dataValidation>
  </dataValidations>
  <pageMargins left="0.42" right="0.31" top="0.36" bottom="0.3" header="0.3" footer="0.3"/>
  <pageSetup paperSize="9" scale="75" orientation="portrait" r:id="rId1"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X40"/>
  <sheetViews>
    <sheetView workbookViewId="0">
      <selection activeCell="A9" sqref="A9:A12"/>
    </sheetView>
  </sheetViews>
  <sheetFormatPr defaultColWidth="9.140625" defaultRowHeight="12.75"/>
  <cols>
    <col min="1" max="1" width="6.7109375" style="1" customWidth="1"/>
    <col min="2" max="2" width="23.85546875" style="1" customWidth="1"/>
    <col min="3" max="3" width="17.42578125" style="1" customWidth="1"/>
    <col min="4" max="4" width="4.85546875" style="1" hidden="1" customWidth="1"/>
    <col min="5" max="5" width="9.42578125" style="2" customWidth="1"/>
    <col min="6" max="6" width="7.28515625" style="5" customWidth="1"/>
    <col min="7" max="17" width="7.28515625" style="1" customWidth="1"/>
    <col min="18" max="18" width="10" style="1" customWidth="1"/>
    <col min="19" max="19" width="11.5703125" style="1" customWidth="1"/>
    <col min="20" max="20" width="14.42578125" style="1" customWidth="1"/>
    <col min="21" max="21" width="5" style="1" hidden="1" customWidth="1"/>
    <col min="22" max="22" width="5.5703125" style="1" hidden="1" customWidth="1"/>
    <col min="23" max="23" width="9" style="1" customWidth="1"/>
    <col min="24" max="16384" width="9.140625" style="1"/>
  </cols>
  <sheetData>
    <row r="1" spans="1:24" ht="43.9" customHeight="1">
      <c r="A1" s="44" t="str">
        <f>'MASTER SHEET'!A2:F2</f>
        <v>GOVT SR. SECONDARY SCHOOL, GORDHANPURA, ATRU (BARAN)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3"/>
    </row>
    <row r="2" spans="1:24" ht="49.9" customHeight="1">
      <c r="A2" s="51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>
        <v>6</v>
      </c>
      <c r="U2" s="8"/>
      <c r="V2" s="13"/>
    </row>
    <row r="3" spans="1:24" ht="19.5" customHeight="1">
      <c r="A3" s="45" t="s">
        <v>7</v>
      </c>
      <c r="B3" s="54" t="s">
        <v>27</v>
      </c>
      <c r="C3" s="56" t="s">
        <v>28</v>
      </c>
      <c r="D3" s="57"/>
      <c r="E3" s="47" t="s">
        <v>6</v>
      </c>
      <c r="F3" s="49" t="s">
        <v>0</v>
      </c>
      <c r="G3" s="49"/>
      <c r="H3" s="49"/>
      <c r="I3" s="49" t="s">
        <v>4</v>
      </c>
      <c r="J3" s="49"/>
      <c r="K3" s="49"/>
      <c r="L3" s="49" t="s">
        <v>5</v>
      </c>
      <c r="M3" s="49"/>
      <c r="N3" s="49"/>
      <c r="O3" s="49" t="s">
        <v>24</v>
      </c>
      <c r="P3" s="49"/>
      <c r="Q3" s="49"/>
      <c r="R3" s="49" t="s">
        <v>8</v>
      </c>
      <c r="S3" s="49" t="s">
        <v>9</v>
      </c>
      <c r="T3" s="50" t="s">
        <v>35</v>
      </c>
      <c r="U3" s="4"/>
    </row>
    <row r="4" spans="1:24" ht="38.25" customHeight="1">
      <c r="A4" s="46"/>
      <c r="B4" s="55"/>
      <c r="C4" s="58"/>
      <c r="D4" s="59"/>
      <c r="E4" s="48"/>
      <c r="F4" s="15" t="s">
        <v>1</v>
      </c>
      <c r="G4" s="15" t="s">
        <v>2</v>
      </c>
      <c r="H4" s="15" t="s">
        <v>3</v>
      </c>
      <c r="I4" s="15" t="s">
        <v>1</v>
      </c>
      <c r="J4" s="15" t="s">
        <v>2</v>
      </c>
      <c r="K4" s="15" t="s">
        <v>3</v>
      </c>
      <c r="L4" s="15" t="s">
        <v>11</v>
      </c>
      <c r="M4" s="15" t="s">
        <v>2</v>
      </c>
      <c r="N4" s="15" t="s">
        <v>3</v>
      </c>
      <c r="O4" s="15" t="s">
        <v>23</v>
      </c>
      <c r="P4" s="22" t="s">
        <v>32</v>
      </c>
      <c r="Q4" s="15" t="s">
        <v>25</v>
      </c>
      <c r="R4" s="49"/>
      <c r="S4" s="49"/>
      <c r="T4" s="50"/>
      <c r="U4" s="4"/>
    </row>
    <row r="5" spans="1:24" ht="14.25" customHeight="1">
      <c r="A5" s="38">
        <v>1</v>
      </c>
      <c r="B5" s="41" t="str">
        <f>VLOOKUP('D.A.ARREAR 8-EMPLOYEE'!V5,'MASTER SHEET'!A3:F19,2,0)</f>
        <v>PARMANAND MEGHWAL</v>
      </c>
      <c r="C5" s="41" t="str">
        <f>VLOOKUP('D.A.ARREAR 8-EMPLOYEE'!V5,'MASTER SHEET'!A3:F19,3,0)</f>
        <v>SR TEACHER</v>
      </c>
      <c r="D5" s="32" t="str">
        <f>'MASTER SHEET'!G4</f>
        <v>GPF</v>
      </c>
      <c r="E5" s="16">
        <v>44743</v>
      </c>
      <c r="F5" s="17">
        <f>VLOOKUP('D.A.ARREAR 8-EMPLOYEE'!V5,'MASTER SHEET'!A3:F19,4,0)</f>
        <v>46500</v>
      </c>
      <c r="G5" s="17">
        <f>ROUND(F5*38/100,0)</f>
        <v>17670</v>
      </c>
      <c r="H5" s="17">
        <f t="shared" ref="H5:H36" si="0">SUM(F5:G5)</f>
        <v>64170</v>
      </c>
      <c r="I5" s="17">
        <f>VLOOKUP('D.A.ARREAR 8-EMPLOYEE'!V5,'MASTER SHEET'!A3:F19,4,0)</f>
        <v>46500</v>
      </c>
      <c r="J5" s="17">
        <f>ROUND(I5*34/100,0)</f>
        <v>15810</v>
      </c>
      <c r="K5" s="17">
        <f t="shared" ref="K5:K36" si="1">SUM(I5:J5)</f>
        <v>62310</v>
      </c>
      <c r="L5" s="17">
        <f t="shared" ref="L5:L36" si="2">F5-I5</f>
        <v>0</v>
      </c>
      <c r="M5" s="17">
        <f t="shared" ref="M5:M36" si="3">G5-J5</f>
        <v>1860</v>
      </c>
      <c r="N5" s="17">
        <f>SUM(L5:M5)</f>
        <v>1860</v>
      </c>
      <c r="O5" s="18">
        <f>IF($D$5="GPF",M5,0)</f>
        <v>1860</v>
      </c>
      <c r="P5" s="18">
        <f>IF($D$5="GPF 2004",N5,0)</f>
        <v>0</v>
      </c>
      <c r="Q5" s="19">
        <v>0</v>
      </c>
      <c r="R5" s="20">
        <f>SUM(O5:Q5)</f>
        <v>1860</v>
      </c>
      <c r="S5" s="20">
        <f>N5-R5</f>
        <v>0</v>
      </c>
      <c r="T5" s="21"/>
      <c r="U5" s="4"/>
      <c r="V5" s="1">
        <v>1</v>
      </c>
      <c r="W5" s="5"/>
      <c r="X5" s="5"/>
    </row>
    <row r="6" spans="1:24" ht="14.25" customHeight="1">
      <c r="A6" s="39"/>
      <c r="B6" s="42"/>
      <c r="C6" s="42"/>
      <c r="D6" s="33"/>
      <c r="E6" s="16">
        <v>44774</v>
      </c>
      <c r="F6" s="17">
        <f>F5</f>
        <v>46500</v>
      </c>
      <c r="G6" s="17">
        <f t="shared" ref="G6:G7" si="4">ROUND(F6*38/100,0)</f>
        <v>17670</v>
      </c>
      <c r="H6" s="17">
        <f t="shared" si="0"/>
        <v>64170</v>
      </c>
      <c r="I6" s="17">
        <f>I5</f>
        <v>46500</v>
      </c>
      <c r="J6" s="17">
        <f t="shared" ref="J6:J7" si="5">ROUND(I6*34/100,0)</f>
        <v>15810</v>
      </c>
      <c r="K6" s="17">
        <f t="shared" si="1"/>
        <v>62310</v>
      </c>
      <c r="L6" s="17">
        <f t="shared" si="2"/>
        <v>0</v>
      </c>
      <c r="M6" s="17">
        <f t="shared" si="3"/>
        <v>1860</v>
      </c>
      <c r="N6" s="17">
        <f>SUM(L6:M6)</f>
        <v>1860</v>
      </c>
      <c r="O6" s="18">
        <f t="shared" ref="O6:O8" si="6">IF($D$5="GPF",M6,0)</f>
        <v>1860</v>
      </c>
      <c r="P6" s="18">
        <f t="shared" ref="P6:P7" si="7">IF($D$5="GPF 2004",N6,0)</f>
        <v>0</v>
      </c>
      <c r="Q6" s="19">
        <v>0</v>
      </c>
      <c r="R6" s="20">
        <f t="shared" ref="R6:R36" si="8">SUM(O6:Q6)</f>
        <v>1860</v>
      </c>
      <c r="S6" s="20">
        <f t="shared" ref="S6:S36" si="9">N6-R6</f>
        <v>0</v>
      </c>
      <c r="T6" s="21"/>
      <c r="U6" s="4"/>
      <c r="V6" s="1">
        <v>2</v>
      </c>
      <c r="W6" s="5"/>
      <c r="X6" s="5"/>
    </row>
    <row r="7" spans="1:24" ht="14.25" customHeight="1">
      <c r="A7" s="39"/>
      <c r="B7" s="42"/>
      <c r="C7" s="42"/>
      <c r="D7" s="33"/>
      <c r="E7" s="16">
        <v>44805</v>
      </c>
      <c r="F7" s="17">
        <f>F6</f>
        <v>46500</v>
      </c>
      <c r="G7" s="17">
        <f t="shared" si="4"/>
        <v>17670</v>
      </c>
      <c r="H7" s="17">
        <f t="shared" si="0"/>
        <v>64170</v>
      </c>
      <c r="I7" s="17">
        <f>I6</f>
        <v>46500</v>
      </c>
      <c r="J7" s="17">
        <f t="shared" si="5"/>
        <v>15810</v>
      </c>
      <c r="K7" s="17">
        <f t="shared" si="1"/>
        <v>62310</v>
      </c>
      <c r="L7" s="17">
        <f t="shared" si="2"/>
        <v>0</v>
      </c>
      <c r="M7" s="17">
        <f t="shared" si="3"/>
        <v>1860</v>
      </c>
      <c r="N7" s="17">
        <f>SUM(L7:M7)</f>
        <v>1860</v>
      </c>
      <c r="O7" s="18">
        <f t="shared" si="6"/>
        <v>1860</v>
      </c>
      <c r="P7" s="18">
        <f t="shared" si="7"/>
        <v>0</v>
      </c>
      <c r="Q7" s="19">
        <v>0</v>
      </c>
      <c r="R7" s="20">
        <f t="shared" si="8"/>
        <v>1860</v>
      </c>
      <c r="S7" s="20">
        <f t="shared" si="9"/>
        <v>0</v>
      </c>
      <c r="T7" s="21"/>
      <c r="U7" s="4"/>
      <c r="V7" s="1">
        <v>3</v>
      </c>
      <c r="W7" s="5"/>
      <c r="X7" s="5"/>
    </row>
    <row r="8" spans="1:24" ht="14.25" customHeight="1">
      <c r="A8" s="40"/>
      <c r="B8" s="43"/>
      <c r="C8" s="43"/>
      <c r="D8" s="34"/>
      <c r="E8" s="16" t="s">
        <v>13</v>
      </c>
      <c r="F8" s="17">
        <f>IF(U8="NO",0,IF(U8="YES",F5/2,0))</f>
        <v>0</v>
      </c>
      <c r="G8" s="17">
        <f>ROUND(F8*38/100,0)</f>
        <v>0</v>
      </c>
      <c r="H8" s="17">
        <f t="shared" si="0"/>
        <v>0</v>
      </c>
      <c r="I8" s="17">
        <f>IF(U8="NO",0,IF(U8="YES",F5/2,0))</f>
        <v>0</v>
      </c>
      <c r="J8" s="17">
        <f>ROUND(F8*34/100,0)</f>
        <v>0</v>
      </c>
      <c r="K8" s="17">
        <f t="shared" si="1"/>
        <v>0</v>
      </c>
      <c r="L8" s="17">
        <f t="shared" si="2"/>
        <v>0</v>
      </c>
      <c r="M8" s="17">
        <f t="shared" si="3"/>
        <v>0</v>
      </c>
      <c r="N8" s="17">
        <f t="shared" ref="N8:N9" si="10">SUM(L8:M8)</f>
        <v>0</v>
      </c>
      <c r="O8" s="18">
        <f t="shared" si="6"/>
        <v>0</v>
      </c>
      <c r="P8" s="18">
        <f>IF($D$5="GPF 2004",N8,0)</f>
        <v>0</v>
      </c>
      <c r="Q8" s="19">
        <v>0</v>
      </c>
      <c r="R8" s="20">
        <f t="shared" si="8"/>
        <v>0</v>
      </c>
      <c r="S8" s="20">
        <f t="shared" si="9"/>
        <v>0</v>
      </c>
      <c r="T8" s="21"/>
      <c r="U8" s="25" t="str">
        <f>'MASTER SHEET'!F4</f>
        <v>NO</v>
      </c>
      <c r="V8" s="1">
        <v>4</v>
      </c>
      <c r="W8" s="5"/>
      <c r="X8" s="5"/>
    </row>
    <row r="9" spans="1:24" ht="14.25" customHeight="1">
      <c r="A9" s="38">
        <v>2</v>
      </c>
      <c r="B9" s="41">
        <f>VLOOKUP('D.A.ARREAR 8-EMPLOYEE'!V6,'MASTER SHEET'!A3:F19,2,0)</f>
        <v>0</v>
      </c>
      <c r="C9" s="41">
        <f>VLOOKUP('D.A.ARREAR 8-EMPLOYEE'!V6,'MASTER SHEET'!A3:F19,3,0)</f>
        <v>0</v>
      </c>
      <c r="D9" s="32">
        <f>'MASTER SHEET'!G5</f>
        <v>0</v>
      </c>
      <c r="E9" s="16">
        <v>44743</v>
      </c>
      <c r="F9" s="17">
        <f>VLOOKUP('D.A.ARREAR 8-EMPLOYEE'!V6,'MASTER SHEET'!A3:F19,4,0)</f>
        <v>0</v>
      </c>
      <c r="G9" s="17">
        <f>ROUND(F9*38/100,0)</f>
        <v>0</v>
      </c>
      <c r="H9" s="17">
        <f t="shared" si="0"/>
        <v>0</v>
      </c>
      <c r="I9" s="17">
        <f>VLOOKUP('D.A.ARREAR 8-EMPLOYEE'!V6,'MASTER SHEET'!A3:F19,4,0)</f>
        <v>0</v>
      </c>
      <c r="J9" s="17">
        <f>ROUND(I9*34/100,0)</f>
        <v>0</v>
      </c>
      <c r="K9" s="17">
        <f t="shared" si="1"/>
        <v>0</v>
      </c>
      <c r="L9" s="17">
        <f t="shared" si="2"/>
        <v>0</v>
      </c>
      <c r="M9" s="17">
        <f t="shared" si="3"/>
        <v>0</v>
      </c>
      <c r="N9" s="17">
        <f t="shared" si="10"/>
        <v>0</v>
      </c>
      <c r="O9" s="18">
        <f>IF($D$9="GPF",M9,0)</f>
        <v>0</v>
      </c>
      <c r="P9" s="18">
        <f>IF($D$9="GPF 2004",N9,0)</f>
        <v>0</v>
      </c>
      <c r="Q9" s="19">
        <v>0</v>
      </c>
      <c r="R9" s="20">
        <f t="shared" si="8"/>
        <v>0</v>
      </c>
      <c r="S9" s="20">
        <f t="shared" si="9"/>
        <v>0</v>
      </c>
      <c r="T9" s="21"/>
      <c r="U9" s="4"/>
      <c r="V9" s="1">
        <v>5</v>
      </c>
      <c r="W9" s="5"/>
      <c r="X9" s="5"/>
    </row>
    <row r="10" spans="1:24" ht="14.25" customHeight="1">
      <c r="A10" s="39"/>
      <c r="B10" s="42"/>
      <c r="C10" s="42"/>
      <c r="D10" s="33"/>
      <c r="E10" s="16">
        <v>44774</v>
      </c>
      <c r="F10" s="17">
        <f>F9</f>
        <v>0</v>
      </c>
      <c r="G10" s="17">
        <f t="shared" ref="G10:G11" si="11">ROUND(F10*38/100,0)</f>
        <v>0</v>
      </c>
      <c r="H10" s="17">
        <f t="shared" si="0"/>
        <v>0</v>
      </c>
      <c r="I10" s="17">
        <f>I9</f>
        <v>0</v>
      </c>
      <c r="J10" s="17">
        <f t="shared" ref="J10:J11" si="12">ROUND(I10*34/100,0)</f>
        <v>0</v>
      </c>
      <c r="K10" s="17">
        <f t="shared" si="1"/>
        <v>0</v>
      </c>
      <c r="L10" s="17">
        <f t="shared" si="2"/>
        <v>0</v>
      </c>
      <c r="M10" s="17">
        <f t="shared" si="3"/>
        <v>0</v>
      </c>
      <c r="N10" s="17">
        <f>SUM(L10:M10)</f>
        <v>0</v>
      </c>
      <c r="O10" s="18">
        <f t="shared" ref="O10:O12" si="13">IF($D$9="GPF",M10,0)</f>
        <v>0</v>
      </c>
      <c r="P10" s="18">
        <f>IF($D$9="GPF 2004",N10,0)</f>
        <v>0</v>
      </c>
      <c r="Q10" s="19">
        <v>0</v>
      </c>
      <c r="R10" s="20">
        <f t="shared" si="8"/>
        <v>0</v>
      </c>
      <c r="S10" s="20">
        <f t="shared" si="9"/>
        <v>0</v>
      </c>
      <c r="T10" s="21"/>
      <c r="U10" s="4"/>
      <c r="V10" s="1">
        <v>6</v>
      </c>
      <c r="W10" s="5"/>
      <c r="X10" s="5"/>
    </row>
    <row r="11" spans="1:24" ht="14.25" customHeight="1">
      <c r="A11" s="39"/>
      <c r="B11" s="42"/>
      <c r="C11" s="42"/>
      <c r="D11" s="33"/>
      <c r="E11" s="16">
        <v>44805</v>
      </c>
      <c r="F11" s="17">
        <f>F10</f>
        <v>0</v>
      </c>
      <c r="G11" s="17">
        <f t="shared" si="11"/>
        <v>0</v>
      </c>
      <c r="H11" s="17">
        <f t="shared" si="0"/>
        <v>0</v>
      </c>
      <c r="I11" s="17">
        <f>I10</f>
        <v>0</v>
      </c>
      <c r="J11" s="17">
        <f t="shared" si="12"/>
        <v>0</v>
      </c>
      <c r="K11" s="17">
        <f t="shared" si="1"/>
        <v>0</v>
      </c>
      <c r="L11" s="17">
        <f t="shared" si="2"/>
        <v>0</v>
      </c>
      <c r="M11" s="17">
        <f t="shared" si="3"/>
        <v>0</v>
      </c>
      <c r="N11" s="17">
        <f>SUM(L11:M11)</f>
        <v>0</v>
      </c>
      <c r="O11" s="18">
        <f t="shared" si="13"/>
        <v>0</v>
      </c>
      <c r="P11" s="18">
        <f>IF($D$9="GPF 2004",N11,0)</f>
        <v>0</v>
      </c>
      <c r="Q11" s="19">
        <v>0</v>
      </c>
      <c r="R11" s="20">
        <f t="shared" si="8"/>
        <v>0</v>
      </c>
      <c r="S11" s="20">
        <f t="shared" si="9"/>
        <v>0</v>
      </c>
      <c r="T11" s="21"/>
      <c r="U11" s="4"/>
      <c r="V11" s="1">
        <v>7</v>
      </c>
      <c r="W11" s="5"/>
      <c r="X11" s="5"/>
    </row>
    <row r="12" spans="1:24" ht="14.25" customHeight="1">
      <c r="A12" s="40"/>
      <c r="B12" s="43"/>
      <c r="C12" s="43"/>
      <c r="D12" s="34"/>
      <c r="E12" s="16" t="s">
        <v>13</v>
      </c>
      <c r="F12" s="17">
        <f>IF(U12="NO",0,IF(U12="YES",F9/2,0))</f>
        <v>0</v>
      </c>
      <c r="G12" s="17">
        <f>ROUND(F12*38/100,0)</f>
        <v>0</v>
      </c>
      <c r="H12" s="17">
        <f t="shared" si="0"/>
        <v>0</v>
      </c>
      <c r="I12" s="17">
        <f>IF(U12="NO",0,IF(U12="YES",F9/2,0))</f>
        <v>0</v>
      </c>
      <c r="J12" s="17">
        <f>ROUND(F12*34/100,0)</f>
        <v>0</v>
      </c>
      <c r="K12" s="17">
        <f t="shared" si="1"/>
        <v>0</v>
      </c>
      <c r="L12" s="17">
        <f t="shared" si="2"/>
        <v>0</v>
      </c>
      <c r="M12" s="17">
        <f t="shared" si="3"/>
        <v>0</v>
      </c>
      <c r="N12" s="17">
        <f t="shared" ref="N12" si="14">SUM(L12:M12)</f>
        <v>0</v>
      </c>
      <c r="O12" s="18">
        <f t="shared" si="13"/>
        <v>0</v>
      </c>
      <c r="P12" s="18">
        <f>IF($D$9="GPF 2004",N12,0)</f>
        <v>0</v>
      </c>
      <c r="Q12" s="19">
        <v>0</v>
      </c>
      <c r="R12" s="20">
        <f t="shared" ref="R12" si="15">SUM(O12:Q12)</f>
        <v>0</v>
      </c>
      <c r="S12" s="20">
        <f t="shared" si="9"/>
        <v>0</v>
      </c>
      <c r="T12" s="21"/>
      <c r="U12" s="25">
        <f>'MASTER SHEET'!F5</f>
        <v>0</v>
      </c>
      <c r="V12" s="1">
        <v>8</v>
      </c>
      <c r="W12" s="5"/>
      <c r="X12" s="5"/>
    </row>
    <row r="13" spans="1:24" ht="14.25" customHeight="1">
      <c r="A13" s="38">
        <v>3</v>
      </c>
      <c r="B13" s="41">
        <f>VLOOKUP('D.A.ARREAR 8-EMPLOYEE'!V7,'MASTER SHEET'!A3:F19,2,0)</f>
        <v>0</v>
      </c>
      <c r="C13" s="41">
        <f>VLOOKUP('D.A.ARREAR 8-EMPLOYEE'!V7,'MASTER SHEET'!A3:F19,3,0)</f>
        <v>0</v>
      </c>
      <c r="D13" s="32">
        <f>'MASTER SHEET'!G6</f>
        <v>0</v>
      </c>
      <c r="E13" s="16">
        <v>44743</v>
      </c>
      <c r="F13" s="17">
        <f>VLOOKUP('D.A.ARREAR 8-EMPLOYEE'!V7,'MASTER SHEET'!A3:F19,4,0)</f>
        <v>0</v>
      </c>
      <c r="G13" s="17">
        <f>ROUND(F13*38/100,0)</f>
        <v>0</v>
      </c>
      <c r="H13" s="17">
        <f t="shared" si="0"/>
        <v>0</v>
      </c>
      <c r="I13" s="17">
        <f>VLOOKUP('D.A.ARREAR 8-EMPLOYEE'!V7,'MASTER SHEET'!A3:F19,4,0)</f>
        <v>0</v>
      </c>
      <c r="J13" s="17">
        <f>ROUND(I13*34/100,0)</f>
        <v>0</v>
      </c>
      <c r="K13" s="17">
        <f t="shared" si="1"/>
        <v>0</v>
      </c>
      <c r="L13" s="17">
        <f t="shared" si="2"/>
        <v>0</v>
      </c>
      <c r="M13" s="17">
        <f t="shared" si="3"/>
        <v>0</v>
      </c>
      <c r="N13" s="17">
        <f>SUM(L13:M13)</f>
        <v>0</v>
      </c>
      <c r="O13" s="18">
        <f>IF($D$13="GPF",M13,0)</f>
        <v>0</v>
      </c>
      <c r="P13" s="18">
        <f>IF($D$13="GPF 2004",N13,0)</f>
        <v>0</v>
      </c>
      <c r="Q13" s="19">
        <v>0</v>
      </c>
      <c r="R13" s="20">
        <f t="shared" si="8"/>
        <v>0</v>
      </c>
      <c r="S13" s="20">
        <f t="shared" si="9"/>
        <v>0</v>
      </c>
      <c r="T13" s="21"/>
      <c r="U13" s="4"/>
      <c r="W13" s="5"/>
      <c r="X13" s="5"/>
    </row>
    <row r="14" spans="1:24" ht="14.25" customHeight="1">
      <c r="A14" s="39"/>
      <c r="B14" s="42"/>
      <c r="C14" s="42"/>
      <c r="D14" s="33"/>
      <c r="E14" s="16">
        <v>44774</v>
      </c>
      <c r="F14" s="17">
        <f>F13</f>
        <v>0</v>
      </c>
      <c r="G14" s="17">
        <f t="shared" ref="G14:G15" si="16">ROUND(F14*38/100,0)</f>
        <v>0</v>
      </c>
      <c r="H14" s="17">
        <f t="shared" si="0"/>
        <v>0</v>
      </c>
      <c r="I14" s="17">
        <f>I13</f>
        <v>0</v>
      </c>
      <c r="J14" s="17">
        <f t="shared" ref="J14:J15" si="17">ROUND(I14*34/100,0)</f>
        <v>0</v>
      </c>
      <c r="K14" s="17">
        <f t="shared" si="1"/>
        <v>0</v>
      </c>
      <c r="L14" s="17">
        <f t="shared" si="2"/>
        <v>0</v>
      </c>
      <c r="M14" s="17">
        <f t="shared" si="3"/>
        <v>0</v>
      </c>
      <c r="N14" s="17">
        <f>SUM(L14:M14)</f>
        <v>0</v>
      </c>
      <c r="O14" s="18">
        <f t="shared" ref="O14:O16" si="18">IF($D$13="GPF",M14,0)</f>
        <v>0</v>
      </c>
      <c r="P14" s="18">
        <f t="shared" ref="P14:P16" si="19">IF($D$13="GPF 2004",N14,0)</f>
        <v>0</v>
      </c>
      <c r="Q14" s="19">
        <v>0</v>
      </c>
      <c r="R14" s="20">
        <f t="shared" si="8"/>
        <v>0</v>
      </c>
      <c r="S14" s="20">
        <f t="shared" si="9"/>
        <v>0</v>
      </c>
      <c r="T14" s="21"/>
      <c r="U14" s="4"/>
      <c r="W14" s="5"/>
      <c r="X14" s="5"/>
    </row>
    <row r="15" spans="1:24" ht="14.25" customHeight="1">
      <c r="A15" s="39"/>
      <c r="B15" s="42"/>
      <c r="C15" s="42"/>
      <c r="D15" s="33"/>
      <c r="E15" s="16">
        <v>44805</v>
      </c>
      <c r="F15" s="17">
        <f>F14</f>
        <v>0</v>
      </c>
      <c r="G15" s="17">
        <f t="shared" si="16"/>
        <v>0</v>
      </c>
      <c r="H15" s="17">
        <f t="shared" si="0"/>
        <v>0</v>
      </c>
      <c r="I15" s="17">
        <f>I14</f>
        <v>0</v>
      </c>
      <c r="J15" s="17">
        <f t="shared" si="17"/>
        <v>0</v>
      </c>
      <c r="K15" s="17">
        <f t="shared" si="1"/>
        <v>0</v>
      </c>
      <c r="L15" s="17">
        <f t="shared" si="2"/>
        <v>0</v>
      </c>
      <c r="M15" s="17">
        <f t="shared" si="3"/>
        <v>0</v>
      </c>
      <c r="N15" s="17">
        <f>SUM(L15:M15)</f>
        <v>0</v>
      </c>
      <c r="O15" s="18">
        <f t="shared" si="18"/>
        <v>0</v>
      </c>
      <c r="P15" s="18">
        <f t="shared" si="19"/>
        <v>0</v>
      </c>
      <c r="Q15" s="19">
        <v>0</v>
      </c>
      <c r="R15" s="20">
        <f t="shared" si="8"/>
        <v>0</v>
      </c>
      <c r="S15" s="20">
        <f t="shared" si="9"/>
        <v>0</v>
      </c>
      <c r="T15" s="21"/>
      <c r="U15" s="4"/>
      <c r="W15" s="5"/>
      <c r="X15" s="5"/>
    </row>
    <row r="16" spans="1:24" ht="14.25" customHeight="1">
      <c r="A16" s="40"/>
      <c r="B16" s="43"/>
      <c r="C16" s="43"/>
      <c r="D16" s="34"/>
      <c r="E16" s="16" t="s">
        <v>13</v>
      </c>
      <c r="F16" s="17">
        <f>IF(U16="NO",0,IF(U16="YES",F13/2,0))</f>
        <v>0</v>
      </c>
      <c r="G16" s="17">
        <f>ROUND(F16*38/100,0)</f>
        <v>0</v>
      </c>
      <c r="H16" s="17">
        <f t="shared" si="0"/>
        <v>0</v>
      </c>
      <c r="I16" s="17">
        <f>IF(U16="NO",0,IF(U16="YES",F13/2,0))</f>
        <v>0</v>
      </c>
      <c r="J16" s="17">
        <f>ROUND(F16*34/100,0)</f>
        <v>0</v>
      </c>
      <c r="K16" s="17">
        <f t="shared" si="1"/>
        <v>0</v>
      </c>
      <c r="L16" s="17">
        <f t="shared" si="2"/>
        <v>0</v>
      </c>
      <c r="M16" s="17">
        <f t="shared" si="3"/>
        <v>0</v>
      </c>
      <c r="N16" s="17">
        <f t="shared" ref="N16" si="20">SUM(L16:M16)</f>
        <v>0</v>
      </c>
      <c r="O16" s="18">
        <f t="shared" si="18"/>
        <v>0</v>
      </c>
      <c r="P16" s="18">
        <f t="shared" si="19"/>
        <v>0</v>
      </c>
      <c r="Q16" s="19">
        <v>0</v>
      </c>
      <c r="R16" s="20">
        <f t="shared" si="8"/>
        <v>0</v>
      </c>
      <c r="S16" s="20">
        <f t="shared" si="9"/>
        <v>0</v>
      </c>
      <c r="T16" s="21"/>
      <c r="U16" s="25">
        <f>'MASTER SHEET'!F6</f>
        <v>0</v>
      </c>
      <c r="W16" s="5"/>
      <c r="X16" s="5"/>
    </row>
    <row r="17" spans="1:24" ht="14.25" customHeight="1">
      <c r="A17" s="38">
        <v>4</v>
      </c>
      <c r="B17" s="41">
        <f>VLOOKUP('D.A.ARREAR 8-EMPLOYEE'!V8,'MASTER SHEET'!A3:F19,2,0)</f>
        <v>0</v>
      </c>
      <c r="C17" s="41">
        <f>VLOOKUP('D.A.ARREAR 8-EMPLOYEE'!V8,'MASTER SHEET'!A3:F19,3,0)</f>
        <v>0</v>
      </c>
      <c r="D17" s="32">
        <f>'MASTER SHEET'!G7</f>
        <v>0</v>
      </c>
      <c r="E17" s="16">
        <v>44743</v>
      </c>
      <c r="F17" s="17">
        <f>VLOOKUP('D.A.ARREAR 8-EMPLOYEE'!V8,'MASTER SHEET'!A3:F19,4,0)</f>
        <v>0</v>
      </c>
      <c r="G17" s="17">
        <f>ROUND(F17*38/100,0)</f>
        <v>0</v>
      </c>
      <c r="H17" s="17">
        <f t="shared" si="0"/>
        <v>0</v>
      </c>
      <c r="I17" s="17">
        <f>VLOOKUP('D.A.ARREAR 8-EMPLOYEE'!V8,'MASTER SHEET'!A3:F19,4,0)</f>
        <v>0</v>
      </c>
      <c r="J17" s="17">
        <f>ROUND(I17*34/100,0)</f>
        <v>0</v>
      </c>
      <c r="K17" s="17">
        <f t="shared" si="1"/>
        <v>0</v>
      </c>
      <c r="L17" s="17">
        <f t="shared" si="2"/>
        <v>0</v>
      </c>
      <c r="M17" s="17">
        <f t="shared" si="3"/>
        <v>0</v>
      </c>
      <c r="N17" s="17">
        <f>SUM(L17:M17)</f>
        <v>0</v>
      </c>
      <c r="O17" s="18">
        <f>IF($D$17="GPF",M17,0)</f>
        <v>0</v>
      </c>
      <c r="P17" s="18">
        <f>IF($D$17="GPF 2004",N17,0)</f>
        <v>0</v>
      </c>
      <c r="Q17" s="19">
        <v>0</v>
      </c>
      <c r="R17" s="20">
        <f t="shared" si="8"/>
        <v>0</v>
      </c>
      <c r="S17" s="20">
        <f t="shared" si="9"/>
        <v>0</v>
      </c>
      <c r="T17" s="21"/>
      <c r="U17" s="4"/>
      <c r="W17" s="5"/>
      <c r="X17" s="5"/>
    </row>
    <row r="18" spans="1:24" ht="14.25" customHeight="1">
      <c r="A18" s="39"/>
      <c r="B18" s="42"/>
      <c r="C18" s="42"/>
      <c r="D18" s="33"/>
      <c r="E18" s="16">
        <v>44774</v>
      </c>
      <c r="F18" s="17">
        <f>F17</f>
        <v>0</v>
      </c>
      <c r="G18" s="17">
        <f t="shared" ref="G18:G19" si="21">ROUND(F18*38/100,0)</f>
        <v>0</v>
      </c>
      <c r="H18" s="17">
        <f t="shared" si="0"/>
        <v>0</v>
      </c>
      <c r="I18" s="17">
        <f>I17</f>
        <v>0</v>
      </c>
      <c r="J18" s="17">
        <f t="shared" ref="J18:J19" si="22">ROUND(I18*34/100,0)</f>
        <v>0</v>
      </c>
      <c r="K18" s="17">
        <f t="shared" si="1"/>
        <v>0</v>
      </c>
      <c r="L18" s="17">
        <f t="shared" si="2"/>
        <v>0</v>
      </c>
      <c r="M18" s="17">
        <f t="shared" si="3"/>
        <v>0</v>
      </c>
      <c r="N18" s="17">
        <f>SUM(L18:M18)</f>
        <v>0</v>
      </c>
      <c r="O18" s="18">
        <f t="shared" ref="O18:O20" si="23">IF($D$17="GPF",M18,0)</f>
        <v>0</v>
      </c>
      <c r="P18" s="18">
        <f t="shared" ref="P18:P20" si="24">IF($D$17="GPF 2004",N18,0)</f>
        <v>0</v>
      </c>
      <c r="Q18" s="19">
        <v>0</v>
      </c>
      <c r="R18" s="20">
        <f t="shared" si="8"/>
        <v>0</v>
      </c>
      <c r="S18" s="20">
        <f t="shared" si="9"/>
        <v>0</v>
      </c>
      <c r="T18" s="21"/>
      <c r="U18" s="4"/>
      <c r="W18" s="5"/>
      <c r="X18" s="5"/>
    </row>
    <row r="19" spans="1:24" ht="14.25" customHeight="1">
      <c r="A19" s="39"/>
      <c r="B19" s="42"/>
      <c r="C19" s="42"/>
      <c r="D19" s="33"/>
      <c r="E19" s="16">
        <v>44805</v>
      </c>
      <c r="F19" s="17">
        <f>F18</f>
        <v>0</v>
      </c>
      <c r="G19" s="17">
        <f t="shared" si="21"/>
        <v>0</v>
      </c>
      <c r="H19" s="17">
        <f t="shared" si="0"/>
        <v>0</v>
      </c>
      <c r="I19" s="17">
        <f>I18</f>
        <v>0</v>
      </c>
      <c r="J19" s="17">
        <f t="shared" si="22"/>
        <v>0</v>
      </c>
      <c r="K19" s="17">
        <f t="shared" si="1"/>
        <v>0</v>
      </c>
      <c r="L19" s="17">
        <f t="shared" si="2"/>
        <v>0</v>
      </c>
      <c r="M19" s="17">
        <f t="shared" si="3"/>
        <v>0</v>
      </c>
      <c r="N19" s="17">
        <f>SUM(L19:M19)</f>
        <v>0</v>
      </c>
      <c r="O19" s="18">
        <f t="shared" si="23"/>
        <v>0</v>
      </c>
      <c r="P19" s="18">
        <f t="shared" si="24"/>
        <v>0</v>
      </c>
      <c r="Q19" s="19">
        <v>0</v>
      </c>
      <c r="R19" s="20">
        <f t="shared" si="8"/>
        <v>0</v>
      </c>
      <c r="S19" s="20">
        <f t="shared" si="9"/>
        <v>0</v>
      </c>
      <c r="T19" s="21"/>
      <c r="U19" s="4"/>
      <c r="W19" s="5"/>
      <c r="X19" s="5"/>
    </row>
    <row r="20" spans="1:24" ht="14.25" customHeight="1">
      <c r="A20" s="40"/>
      <c r="B20" s="43"/>
      <c r="C20" s="43"/>
      <c r="D20" s="34"/>
      <c r="E20" s="16" t="s">
        <v>13</v>
      </c>
      <c r="F20" s="17">
        <f>IF(U20="NO",0,IF(U20="YES",F17/2,0))</f>
        <v>0</v>
      </c>
      <c r="G20" s="17">
        <f>ROUND(F20*38/100,0)</f>
        <v>0</v>
      </c>
      <c r="H20" s="17">
        <f t="shared" si="0"/>
        <v>0</v>
      </c>
      <c r="I20" s="17">
        <f>IF(U20="NO",0,IF(U20="YES",F17/2,0))</f>
        <v>0</v>
      </c>
      <c r="J20" s="17">
        <f>ROUND(F20*34/100,0)</f>
        <v>0</v>
      </c>
      <c r="K20" s="17">
        <f t="shared" si="1"/>
        <v>0</v>
      </c>
      <c r="L20" s="17">
        <f t="shared" si="2"/>
        <v>0</v>
      </c>
      <c r="M20" s="17">
        <f t="shared" si="3"/>
        <v>0</v>
      </c>
      <c r="N20" s="17">
        <f t="shared" ref="N20" si="25">SUM(L20:M20)</f>
        <v>0</v>
      </c>
      <c r="O20" s="18">
        <f t="shared" si="23"/>
        <v>0</v>
      </c>
      <c r="P20" s="18">
        <f t="shared" si="24"/>
        <v>0</v>
      </c>
      <c r="Q20" s="19">
        <v>0</v>
      </c>
      <c r="R20" s="20">
        <f t="shared" si="8"/>
        <v>0</v>
      </c>
      <c r="S20" s="20">
        <f t="shared" si="9"/>
        <v>0</v>
      </c>
      <c r="T20" s="21"/>
      <c r="U20" s="25">
        <f>'MASTER SHEET'!F7</f>
        <v>0</v>
      </c>
      <c r="W20" s="5"/>
      <c r="X20" s="5"/>
    </row>
    <row r="21" spans="1:24" ht="14.25" customHeight="1">
      <c r="A21" s="38">
        <v>5</v>
      </c>
      <c r="B21" s="41">
        <f>VLOOKUP('D.A.ARREAR 8-EMPLOYEE'!V9,'MASTER SHEET'!A3:F19,2,0)</f>
        <v>0</v>
      </c>
      <c r="C21" s="41">
        <f>VLOOKUP('D.A.ARREAR 8-EMPLOYEE'!V9,'MASTER SHEET'!A3:F19,3,0)</f>
        <v>0</v>
      </c>
      <c r="D21" s="32">
        <f>'MASTER SHEET'!G8</f>
        <v>0</v>
      </c>
      <c r="E21" s="16">
        <v>44743</v>
      </c>
      <c r="F21" s="17">
        <f>VLOOKUP('D.A.ARREAR 8-EMPLOYEE'!V9,'MASTER SHEET'!A3:F19,4,0)</f>
        <v>0</v>
      </c>
      <c r="G21" s="17">
        <f>ROUND(F21*38/100,0)</f>
        <v>0</v>
      </c>
      <c r="H21" s="17">
        <f t="shared" si="0"/>
        <v>0</v>
      </c>
      <c r="I21" s="17">
        <f>VLOOKUP('D.A.ARREAR 8-EMPLOYEE'!V9,'MASTER SHEET'!A7:F23,4,0)</f>
        <v>0</v>
      </c>
      <c r="J21" s="17">
        <f>ROUND(I21*34/100,0)</f>
        <v>0</v>
      </c>
      <c r="K21" s="17">
        <f t="shared" si="1"/>
        <v>0</v>
      </c>
      <c r="L21" s="17">
        <f t="shared" si="2"/>
        <v>0</v>
      </c>
      <c r="M21" s="17">
        <f t="shared" si="3"/>
        <v>0</v>
      </c>
      <c r="N21" s="17">
        <f>SUM(L21:M21)</f>
        <v>0</v>
      </c>
      <c r="O21" s="18">
        <f>IF($D$21="GPF",M21,0)</f>
        <v>0</v>
      </c>
      <c r="P21" s="18">
        <f>IF($D$21="GPF 2004",N21,0)</f>
        <v>0</v>
      </c>
      <c r="Q21" s="19">
        <v>0</v>
      </c>
      <c r="R21" s="20">
        <f t="shared" si="8"/>
        <v>0</v>
      </c>
      <c r="S21" s="20">
        <f t="shared" si="9"/>
        <v>0</v>
      </c>
      <c r="T21" s="21"/>
    </row>
    <row r="22" spans="1:24" ht="14.25" customHeight="1">
      <c r="A22" s="39"/>
      <c r="B22" s="42"/>
      <c r="C22" s="42"/>
      <c r="D22" s="33"/>
      <c r="E22" s="16">
        <v>44774</v>
      </c>
      <c r="F22" s="17">
        <f>F21</f>
        <v>0</v>
      </c>
      <c r="G22" s="17">
        <f t="shared" ref="G22:G23" si="26">ROUND(F22*38/100,0)</f>
        <v>0</v>
      </c>
      <c r="H22" s="17">
        <f t="shared" si="0"/>
        <v>0</v>
      </c>
      <c r="I22" s="17">
        <f>I21</f>
        <v>0</v>
      </c>
      <c r="J22" s="17">
        <f t="shared" ref="J22:J23" si="27">ROUND(I22*34/100,0)</f>
        <v>0</v>
      </c>
      <c r="K22" s="17">
        <f t="shared" si="1"/>
        <v>0</v>
      </c>
      <c r="L22" s="17">
        <f t="shared" si="2"/>
        <v>0</v>
      </c>
      <c r="M22" s="17">
        <f t="shared" si="3"/>
        <v>0</v>
      </c>
      <c r="N22" s="17">
        <f>SUM(L22:M22)</f>
        <v>0</v>
      </c>
      <c r="O22" s="18">
        <f t="shared" ref="O22:O24" si="28">IF($D$21="GPF",M22,0)</f>
        <v>0</v>
      </c>
      <c r="P22" s="18">
        <f t="shared" ref="P22:P24" si="29">IF($D$21="GPF 2004",N22,0)</f>
        <v>0</v>
      </c>
      <c r="Q22" s="19">
        <v>0</v>
      </c>
      <c r="R22" s="20">
        <f t="shared" si="8"/>
        <v>0</v>
      </c>
      <c r="S22" s="20">
        <f t="shared" si="9"/>
        <v>0</v>
      </c>
      <c r="T22" s="21"/>
    </row>
    <row r="23" spans="1:24" ht="14.25" customHeight="1">
      <c r="A23" s="39"/>
      <c r="B23" s="42"/>
      <c r="C23" s="42"/>
      <c r="D23" s="33"/>
      <c r="E23" s="16">
        <v>44805</v>
      </c>
      <c r="F23" s="17">
        <f>F22</f>
        <v>0</v>
      </c>
      <c r="G23" s="17">
        <f t="shared" si="26"/>
        <v>0</v>
      </c>
      <c r="H23" s="17">
        <f t="shared" si="0"/>
        <v>0</v>
      </c>
      <c r="I23" s="17">
        <f>I22</f>
        <v>0</v>
      </c>
      <c r="J23" s="17">
        <f t="shared" si="27"/>
        <v>0</v>
      </c>
      <c r="K23" s="17">
        <f t="shared" si="1"/>
        <v>0</v>
      </c>
      <c r="L23" s="17">
        <f t="shared" si="2"/>
        <v>0</v>
      </c>
      <c r="M23" s="17">
        <f t="shared" si="3"/>
        <v>0</v>
      </c>
      <c r="N23" s="17">
        <f>SUM(L23:M23)</f>
        <v>0</v>
      </c>
      <c r="O23" s="18">
        <f t="shared" si="28"/>
        <v>0</v>
      </c>
      <c r="P23" s="18">
        <f t="shared" si="29"/>
        <v>0</v>
      </c>
      <c r="Q23" s="19">
        <v>0</v>
      </c>
      <c r="R23" s="20">
        <f t="shared" si="8"/>
        <v>0</v>
      </c>
      <c r="S23" s="20">
        <f t="shared" si="9"/>
        <v>0</v>
      </c>
      <c r="T23" s="21"/>
    </row>
    <row r="24" spans="1:24" ht="14.25" customHeight="1">
      <c r="A24" s="40"/>
      <c r="B24" s="43"/>
      <c r="C24" s="43"/>
      <c r="D24" s="34"/>
      <c r="E24" s="16" t="s">
        <v>13</v>
      </c>
      <c r="F24" s="17">
        <f>IF(U24="NO",0,IF(U24="YES",F21/2,0))</f>
        <v>0</v>
      </c>
      <c r="G24" s="17">
        <f>ROUND(F24*38/100,0)</f>
        <v>0</v>
      </c>
      <c r="H24" s="17">
        <f t="shared" si="0"/>
        <v>0</v>
      </c>
      <c r="I24" s="17">
        <f>IF(U24="NO",0,IF(U24="YES",F21/2,0))</f>
        <v>0</v>
      </c>
      <c r="J24" s="17">
        <f>ROUND(F24*34/100,0)</f>
        <v>0</v>
      </c>
      <c r="K24" s="17">
        <f t="shared" si="1"/>
        <v>0</v>
      </c>
      <c r="L24" s="17">
        <f t="shared" si="2"/>
        <v>0</v>
      </c>
      <c r="M24" s="17">
        <f t="shared" si="3"/>
        <v>0</v>
      </c>
      <c r="N24" s="17">
        <f t="shared" ref="N24" si="30">SUM(L24:M24)</f>
        <v>0</v>
      </c>
      <c r="O24" s="18">
        <f t="shared" si="28"/>
        <v>0</v>
      </c>
      <c r="P24" s="18">
        <f t="shared" si="29"/>
        <v>0</v>
      </c>
      <c r="Q24" s="19">
        <v>0</v>
      </c>
      <c r="R24" s="20">
        <f t="shared" si="8"/>
        <v>0</v>
      </c>
      <c r="S24" s="20">
        <f t="shared" si="9"/>
        <v>0</v>
      </c>
      <c r="T24" s="21"/>
      <c r="U24" s="26">
        <f>'MASTER SHEET'!F8</f>
        <v>0</v>
      </c>
    </row>
    <row r="25" spans="1:24" ht="14.25" customHeight="1">
      <c r="A25" s="38">
        <v>6</v>
      </c>
      <c r="B25" s="41">
        <f>VLOOKUP('D.A.ARREAR 8-EMPLOYEE'!V10,'MASTER SHEET'!A3:F19,2,0)</f>
        <v>0</v>
      </c>
      <c r="C25" s="41">
        <f>VLOOKUP('D.A.ARREAR 8-EMPLOYEE'!V10,'MASTER SHEET'!A3:F19,3,0)</f>
        <v>0</v>
      </c>
      <c r="D25" s="32">
        <f>'MASTER SHEET'!G9</f>
        <v>0</v>
      </c>
      <c r="E25" s="16">
        <v>44743</v>
      </c>
      <c r="F25" s="17">
        <f>VLOOKUP('D.A.ARREAR 8-EMPLOYEE'!V10,'MASTER SHEET'!A7:F23,4,0)</f>
        <v>0</v>
      </c>
      <c r="G25" s="17">
        <f>ROUND(F25*38/100,0)</f>
        <v>0</v>
      </c>
      <c r="H25" s="17">
        <f t="shared" si="0"/>
        <v>0</v>
      </c>
      <c r="I25" s="17">
        <f>VLOOKUP('D.A.ARREAR 8-EMPLOYEE'!V10,'MASTER SHEET'!A7:F23,4,0)</f>
        <v>0</v>
      </c>
      <c r="J25" s="17">
        <f>ROUND(I25*34/100,0)</f>
        <v>0</v>
      </c>
      <c r="K25" s="17">
        <f t="shared" si="1"/>
        <v>0</v>
      </c>
      <c r="L25" s="17">
        <f t="shared" si="2"/>
        <v>0</v>
      </c>
      <c r="M25" s="17">
        <f t="shared" si="3"/>
        <v>0</v>
      </c>
      <c r="N25" s="17">
        <f>SUM(L25:M25)</f>
        <v>0</v>
      </c>
      <c r="O25" s="18">
        <f>IF($D$25="GPF",M25,0)</f>
        <v>0</v>
      </c>
      <c r="P25" s="18">
        <f>IF($D$25="GPF 2004",N25,0)</f>
        <v>0</v>
      </c>
      <c r="Q25" s="19">
        <v>0</v>
      </c>
      <c r="R25" s="20">
        <f t="shared" si="8"/>
        <v>0</v>
      </c>
      <c r="S25" s="20">
        <f t="shared" si="9"/>
        <v>0</v>
      </c>
      <c r="T25" s="21"/>
    </row>
    <row r="26" spans="1:24" ht="14.25" customHeight="1">
      <c r="A26" s="39"/>
      <c r="B26" s="42"/>
      <c r="C26" s="42"/>
      <c r="D26" s="33"/>
      <c r="E26" s="16">
        <v>44774</v>
      </c>
      <c r="F26" s="17">
        <f>F25</f>
        <v>0</v>
      </c>
      <c r="G26" s="17">
        <f t="shared" ref="G26:G27" si="31">ROUND(F26*38/100,0)</f>
        <v>0</v>
      </c>
      <c r="H26" s="17">
        <f t="shared" si="0"/>
        <v>0</v>
      </c>
      <c r="I26" s="17">
        <f>I25</f>
        <v>0</v>
      </c>
      <c r="J26" s="17">
        <f t="shared" ref="J26:J27" si="32">ROUND(I26*34/100,0)</f>
        <v>0</v>
      </c>
      <c r="K26" s="17">
        <f t="shared" si="1"/>
        <v>0</v>
      </c>
      <c r="L26" s="17">
        <f t="shared" si="2"/>
        <v>0</v>
      </c>
      <c r="M26" s="17">
        <f t="shared" si="3"/>
        <v>0</v>
      </c>
      <c r="N26" s="17">
        <f>SUM(L26:M26)</f>
        <v>0</v>
      </c>
      <c r="O26" s="18">
        <f t="shared" ref="O26:O28" si="33">IF($D$25="GPF",M26,0)</f>
        <v>0</v>
      </c>
      <c r="P26" s="18">
        <f t="shared" ref="P26:P28" si="34">IF($D$25="GPF 2004",N26,0)</f>
        <v>0</v>
      </c>
      <c r="Q26" s="19">
        <v>0</v>
      </c>
      <c r="R26" s="20">
        <f t="shared" si="8"/>
        <v>0</v>
      </c>
      <c r="S26" s="20">
        <f t="shared" si="9"/>
        <v>0</v>
      </c>
      <c r="T26" s="21"/>
    </row>
    <row r="27" spans="1:24" ht="14.25" customHeight="1">
      <c r="A27" s="39"/>
      <c r="B27" s="42"/>
      <c r="C27" s="42"/>
      <c r="D27" s="33"/>
      <c r="E27" s="16">
        <v>44805</v>
      </c>
      <c r="F27" s="17">
        <f>F26</f>
        <v>0</v>
      </c>
      <c r="G27" s="17">
        <f t="shared" si="31"/>
        <v>0</v>
      </c>
      <c r="H27" s="17">
        <f t="shared" si="0"/>
        <v>0</v>
      </c>
      <c r="I27" s="17">
        <f>I26</f>
        <v>0</v>
      </c>
      <c r="J27" s="17">
        <f t="shared" si="32"/>
        <v>0</v>
      </c>
      <c r="K27" s="17">
        <f t="shared" si="1"/>
        <v>0</v>
      </c>
      <c r="L27" s="17">
        <f t="shared" si="2"/>
        <v>0</v>
      </c>
      <c r="M27" s="17">
        <f t="shared" si="3"/>
        <v>0</v>
      </c>
      <c r="N27" s="17">
        <f>SUM(L27:M27)</f>
        <v>0</v>
      </c>
      <c r="O27" s="18">
        <f t="shared" si="33"/>
        <v>0</v>
      </c>
      <c r="P27" s="18">
        <f t="shared" si="34"/>
        <v>0</v>
      </c>
      <c r="Q27" s="19">
        <v>0</v>
      </c>
      <c r="R27" s="20">
        <f t="shared" si="8"/>
        <v>0</v>
      </c>
      <c r="S27" s="20">
        <f t="shared" si="9"/>
        <v>0</v>
      </c>
      <c r="T27" s="21"/>
    </row>
    <row r="28" spans="1:24" ht="14.25" customHeight="1">
      <c r="A28" s="40"/>
      <c r="B28" s="43"/>
      <c r="C28" s="43"/>
      <c r="D28" s="34"/>
      <c r="E28" s="16" t="s">
        <v>13</v>
      </c>
      <c r="F28" s="17">
        <f>IF(U28="NO",0,IF(U28="YES",F25/2,0))</f>
        <v>0</v>
      </c>
      <c r="G28" s="17">
        <f>ROUND(F28*38/100,0)</f>
        <v>0</v>
      </c>
      <c r="H28" s="17">
        <f t="shared" si="0"/>
        <v>0</v>
      </c>
      <c r="I28" s="17">
        <f>IF(U28="NO",0,IF(U28="YES",F25/2,0))</f>
        <v>0</v>
      </c>
      <c r="J28" s="17">
        <f>ROUND(F28*34/100,0)</f>
        <v>0</v>
      </c>
      <c r="K28" s="17">
        <f t="shared" si="1"/>
        <v>0</v>
      </c>
      <c r="L28" s="17">
        <f t="shared" si="2"/>
        <v>0</v>
      </c>
      <c r="M28" s="17">
        <f t="shared" si="3"/>
        <v>0</v>
      </c>
      <c r="N28" s="17">
        <f t="shared" ref="N28" si="35">SUM(L28:M28)</f>
        <v>0</v>
      </c>
      <c r="O28" s="18">
        <f t="shared" si="33"/>
        <v>0</v>
      </c>
      <c r="P28" s="18">
        <f t="shared" si="34"/>
        <v>0</v>
      </c>
      <c r="Q28" s="19">
        <v>0</v>
      </c>
      <c r="R28" s="20">
        <f t="shared" si="8"/>
        <v>0</v>
      </c>
      <c r="S28" s="20">
        <f t="shared" si="9"/>
        <v>0</v>
      </c>
      <c r="T28" s="21"/>
      <c r="U28" s="26">
        <f>'MASTER SHEET'!F9</f>
        <v>0</v>
      </c>
    </row>
    <row r="29" spans="1:24" ht="14.25" customHeight="1">
      <c r="A29" s="38">
        <v>7</v>
      </c>
      <c r="B29" s="41">
        <f>VLOOKUP('D.A.ARREAR 8-EMPLOYEE'!V11,'MASTER SHEET'!A3:F19,2,0)</f>
        <v>0</v>
      </c>
      <c r="C29" s="41">
        <f>VLOOKUP('D.A.ARREAR 8-EMPLOYEE'!V11,'MASTER SHEET'!A3:F19,3,0)</f>
        <v>0</v>
      </c>
      <c r="D29" s="32">
        <f>'MASTER SHEET'!G10</f>
        <v>0</v>
      </c>
      <c r="E29" s="16">
        <v>44743</v>
      </c>
      <c r="F29" s="17">
        <f>VLOOKUP('D.A.ARREAR 8-EMPLOYEE'!V11,'MASTER SHEET'!A7:F23,4,0)</f>
        <v>0</v>
      </c>
      <c r="G29" s="17">
        <f>ROUND(F29*38/100,0)</f>
        <v>0</v>
      </c>
      <c r="H29" s="17">
        <f t="shared" si="0"/>
        <v>0</v>
      </c>
      <c r="I29" s="17">
        <f>VLOOKUP('D.A.ARREAR 8-EMPLOYEE'!V11,'MASTER SHEET'!A7:F23,4,0)</f>
        <v>0</v>
      </c>
      <c r="J29" s="17">
        <f>ROUND(I29*34/100,0)</f>
        <v>0</v>
      </c>
      <c r="K29" s="17">
        <f t="shared" si="1"/>
        <v>0</v>
      </c>
      <c r="L29" s="17">
        <f t="shared" si="2"/>
        <v>0</v>
      </c>
      <c r="M29" s="17">
        <f t="shared" si="3"/>
        <v>0</v>
      </c>
      <c r="N29" s="17">
        <f>SUM(L29:M29)</f>
        <v>0</v>
      </c>
      <c r="O29" s="18">
        <f>IF($D$29="GPF",M29,0)</f>
        <v>0</v>
      </c>
      <c r="P29" s="18">
        <f>IF($D$29="GPF 2004",N29,0)</f>
        <v>0</v>
      </c>
      <c r="Q29" s="19">
        <v>0</v>
      </c>
      <c r="R29" s="20">
        <f t="shared" si="8"/>
        <v>0</v>
      </c>
      <c r="S29" s="20">
        <f t="shared" si="9"/>
        <v>0</v>
      </c>
      <c r="T29" s="21"/>
    </row>
    <row r="30" spans="1:24" ht="14.25" customHeight="1">
      <c r="A30" s="39"/>
      <c r="B30" s="42"/>
      <c r="C30" s="42"/>
      <c r="D30" s="33"/>
      <c r="E30" s="16">
        <v>44774</v>
      </c>
      <c r="F30" s="17">
        <f>F29</f>
        <v>0</v>
      </c>
      <c r="G30" s="17">
        <f t="shared" ref="G30:G31" si="36">ROUND(F30*38/100,0)</f>
        <v>0</v>
      </c>
      <c r="H30" s="17">
        <f t="shared" si="0"/>
        <v>0</v>
      </c>
      <c r="I30" s="17">
        <f>I29</f>
        <v>0</v>
      </c>
      <c r="J30" s="17">
        <f t="shared" ref="J30:J31" si="37">ROUND(I30*34/100,0)</f>
        <v>0</v>
      </c>
      <c r="K30" s="17">
        <f t="shared" si="1"/>
        <v>0</v>
      </c>
      <c r="L30" s="17">
        <f t="shared" si="2"/>
        <v>0</v>
      </c>
      <c r="M30" s="17">
        <f t="shared" si="3"/>
        <v>0</v>
      </c>
      <c r="N30" s="17">
        <f>SUM(L30:M30)</f>
        <v>0</v>
      </c>
      <c r="O30" s="18">
        <f t="shared" ref="O30:O32" si="38">IF($D$29="GPF",M30,0)</f>
        <v>0</v>
      </c>
      <c r="P30" s="18">
        <f t="shared" ref="P30:P32" si="39">IF($D$29="GPF 2004",N30,0)</f>
        <v>0</v>
      </c>
      <c r="Q30" s="19">
        <v>0</v>
      </c>
      <c r="R30" s="20">
        <f t="shared" si="8"/>
        <v>0</v>
      </c>
      <c r="S30" s="20">
        <f t="shared" si="9"/>
        <v>0</v>
      </c>
      <c r="T30" s="21"/>
    </row>
    <row r="31" spans="1:24" ht="14.25" customHeight="1">
      <c r="A31" s="39"/>
      <c r="B31" s="42"/>
      <c r="C31" s="42"/>
      <c r="D31" s="33"/>
      <c r="E31" s="16">
        <v>44805</v>
      </c>
      <c r="F31" s="17">
        <f>F30</f>
        <v>0</v>
      </c>
      <c r="G31" s="17">
        <f t="shared" si="36"/>
        <v>0</v>
      </c>
      <c r="H31" s="17">
        <f t="shared" si="0"/>
        <v>0</v>
      </c>
      <c r="I31" s="17">
        <f>I30</f>
        <v>0</v>
      </c>
      <c r="J31" s="17">
        <f t="shared" si="37"/>
        <v>0</v>
      </c>
      <c r="K31" s="17">
        <f t="shared" si="1"/>
        <v>0</v>
      </c>
      <c r="L31" s="17">
        <f t="shared" si="2"/>
        <v>0</v>
      </c>
      <c r="M31" s="17">
        <f t="shared" si="3"/>
        <v>0</v>
      </c>
      <c r="N31" s="17">
        <f>SUM(L31:M31)</f>
        <v>0</v>
      </c>
      <c r="O31" s="18">
        <f t="shared" si="38"/>
        <v>0</v>
      </c>
      <c r="P31" s="18">
        <f t="shared" si="39"/>
        <v>0</v>
      </c>
      <c r="Q31" s="19">
        <v>0</v>
      </c>
      <c r="R31" s="20">
        <f t="shared" si="8"/>
        <v>0</v>
      </c>
      <c r="S31" s="20">
        <f t="shared" si="9"/>
        <v>0</v>
      </c>
      <c r="T31" s="21"/>
    </row>
    <row r="32" spans="1:24" ht="14.25" customHeight="1">
      <c r="A32" s="40"/>
      <c r="B32" s="43"/>
      <c r="C32" s="43"/>
      <c r="D32" s="34"/>
      <c r="E32" s="16" t="s">
        <v>13</v>
      </c>
      <c r="F32" s="17">
        <f>IF(U32="NO",0,IF(U32="YES",F29/2,0))</f>
        <v>0</v>
      </c>
      <c r="G32" s="17">
        <f>ROUND(F32*38/100,0)</f>
        <v>0</v>
      </c>
      <c r="H32" s="17">
        <f t="shared" si="0"/>
        <v>0</v>
      </c>
      <c r="I32" s="17">
        <f>IF(U32="NO",0,IF(U32="YES",F29/2,0))</f>
        <v>0</v>
      </c>
      <c r="J32" s="17">
        <f>ROUND(F32*34/100,0)</f>
        <v>0</v>
      </c>
      <c r="K32" s="17">
        <f t="shared" si="1"/>
        <v>0</v>
      </c>
      <c r="L32" s="17">
        <f t="shared" si="2"/>
        <v>0</v>
      </c>
      <c r="M32" s="17">
        <f t="shared" si="3"/>
        <v>0</v>
      </c>
      <c r="N32" s="17">
        <f t="shared" ref="N32" si="40">SUM(L32:M32)</f>
        <v>0</v>
      </c>
      <c r="O32" s="18">
        <f t="shared" si="38"/>
        <v>0</v>
      </c>
      <c r="P32" s="18">
        <f t="shared" si="39"/>
        <v>0</v>
      </c>
      <c r="Q32" s="19">
        <v>0</v>
      </c>
      <c r="R32" s="20">
        <f t="shared" si="8"/>
        <v>0</v>
      </c>
      <c r="S32" s="20">
        <f t="shared" si="9"/>
        <v>0</v>
      </c>
      <c r="T32" s="21"/>
      <c r="U32" s="26">
        <f>'MASTER SHEET'!F10</f>
        <v>0</v>
      </c>
    </row>
    <row r="33" spans="1:21" ht="14.25" customHeight="1">
      <c r="A33" s="38">
        <v>8</v>
      </c>
      <c r="B33" s="41">
        <f>VLOOKUP('D.A.ARREAR 8-EMPLOYEE'!V12,'MASTER SHEET'!A3:F19,2,0)</f>
        <v>0</v>
      </c>
      <c r="C33" s="41">
        <f>VLOOKUP('D.A.ARREAR 8-EMPLOYEE'!V12,'MASTER SHEET'!A3:F19,3,0)</f>
        <v>0</v>
      </c>
      <c r="D33" s="32">
        <f>'MASTER SHEET'!G11</f>
        <v>0</v>
      </c>
      <c r="E33" s="16">
        <v>44743</v>
      </c>
      <c r="F33" s="17">
        <f>VLOOKUP('D.A.ARREAR 8-EMPLOYEE'!V12,'MASTER SHEET'!A7:F23,4,0)</f>
        <v>0</v>
      </c>
      <c r="G33" s="17">
        <f>ROUND(F33*38/100,0)</f>
        <v>0</v>
      </c>
      <c r="H33" s="17">
        <f t="shared" si="0"/>
        <v>0</v>
      </c>
      <c r="I33" s="17">
        <f>VLOOKUP('D.A.ARREAR 8-EMPLOYEE'!V12,'MASTER SHEET'!A7:F23,4,0)</f>
        <v>0</v>
      </c>
      <c r="J33" s="17">
        <f>ROUND(I33*34/100,0)</f>
        <v>0</v>
      </c>
      <c r="K33" s="17">
        <f t="shared" si="1"/>
        <v>0</v>
      </c>
      <c r="L33" s="17">
        <f t="shared" si="2"/>
        <v>0</v>
      </c>
      <c r="M33" s="17">
        <f t="shared" si="3"/>
        <v>0</v>
      </c>
      <c r="N33" s="17">
        <f>SUM(L33:M33)</f>
        <v>0</v>
      </c>
      <c r="O33" s="18">
        <f>IF($D$33="GPF",M33,0)</f>
        <v>0</v>
      </c>
      <c r="P33" s="18">
        <f>IF($D$33="GPF 2004",N33,0)</f>
        <v>0</v>
      </c>
      <c r="Q33" s="19">
        <v>0</v>
      </c>
      <c r="R33" s="20">
        <f t="shared" si="8"/>
        <v>0</v>
      </c>
      <c r="S33" s="20">
        <f t="shared" si="9"/>
        <v>0</v>
      </c>
      <c r="T33" s="21"/>
    </row>
    <row r="34" spans="1:21" ht="14.25" customHeight="1">
      <c r="A34" s="39"/>
      <c r="B34" s="42"/>
      <c r="C34" s="42"/>
      <c r="D34" s="33"/>
      <c r="E34" s="16">
        <v>44774</v>
      </c>
      <c r="F34" s="17">
        <f>F33</f>
        <v>0</v>
      </c>
      <c r="G34" s="17">
        <f t="shared" ref="G34:G35" si="41">ROUND(F34*38/100,0)</f>
        <v>0</v>
      </c>
      <c r="H34" s="17">
        <f t="shared" si="0"/>
        <v>0</v>
      </c>
      <c r="I34" s="17">
        <f>I33</f>
        <v>0</v>
      </c>
      <c r="J34" s="17">
        <f t="shared" ref="J34:J35" si="42">ROUND(I34*34/100,0)</f>
        <v>0</v>
      </c>
      <c r="K34" s="17">
        <f t="shared" si="1"/>
        <v>0</v>
      </c>
      <c r="L34" s="17">
        <f t="shared" si="2"/>
        <v>0</v>
      </c>
      <c r="M34" s="17">
        <f t="shared" si="3"/>
        <v>0</v>
      </c>
      <c r="N34" s="17">
        <f>SUM(L34:M34)</f>
        <v>0</v>
      </c>
      <c r="O34" s="18">
        <f t="shared" ref="O34:O36" si="43">IF($D$33="GPF",M34,0)</f>
        <v>0</v>
      </c>
      <c r="P34" s="18">
        <f t="shared" ref="P34:P36" si="44">IF($D$33="GPF 2004",N34,0)</f>
        <v>0</v>
      </c>
      <c r="Q34" s="19">
        <v>0</v>
      </c>
      <c r="R34" s="20">
        <f t="shared" si="8"/>
        <v>0</v>
      </c>
      <c r="S34" s="20">
        <f t="shared" si="9"/>
        <v>0</v>
      </c>
      <c r="T34" s="21"/>
    </row>
    <row r="35" spans="1:21" ht="14.25" customHeight="1">
      <c r="A35" s="39"/>
      <c r="B35" s="42"/>
      <c r="C35" s="42"/>
      <c r="D35" s="33"/>
      <c r="E35" s="16">
        <v>44805</v>
      </c>
      <c r="F35" s="17">
        <f>F34</f>
        <v>0</v>
      </c>
      <c r="G35" s="17">
        <f t="shared" si="41"/>
        <v>0</v>
      </c>
      <c r="H35" s="17">
        <f t="shared" si="0"/>
        <v>0</v>
      </c>
      <c r="I35" s="17">
        <f>I34</f>
        <v>0</v>
      </c>
      <c r="J35" s="17">
        <f t="shared" si="42"/>
        <v>0</v>
      </c>
      <c r="K35" s="17">
        <f t="shared" si="1"/>
        <v>0</v>
      </c>
      <c r="L35" s="17">
        <f t="shared" si="2"/>
        <v>0</v>
      </c>
      <c r="M35" s="17">
        <f t="shared" si="3"/>
        <v>0</v>
      </c>
      <c r="N35" s="17">
        <f>SUM(L35:M35)</f>
        <v>0</v>
      </c>
      <c r="O35" s="18">
        <f t="shared" si="43"/>
        <v>0</v>
      </c>
      <c r="P35" s="18">
        <f t="shared" si="44"/>
        <v>0</v>
      </c>
      <c r="Q35" s="19">
        <v>0</v>
      </c>
      <c r="R35" s="20">
        <f t="shared" si="8"/>
        <v>0</v>
      </c>
      <c r="S35" s="20">
        <f t="shared" si="9"/>
        <v>0</v>
      </c>
      <c r="T35" s="21"/>
    </row>
    <row r="36" spans="1:21" ht="14.25" customHeight="1">
      <c r="A36" s="40"/>
      <c r="B36" s="43"/>
      <c r="C36" s="43"/>
      <c r="D36" s="34"/>
      <c r="E36" s="16" t="s">
        <v>13</v>
      </c>
      <c r="F36" s="17">
        <f>IF(U36="NO",0,IF(U36="YES",F33/2,0))</f>
        <v>0</v>
      </c>
      <c r="G36" s="17">
        <f>ROUND(F36*38/100,0)</f>
        <v>0</v>
      </c>
      <c r="H36" s="17">
        <f t="shared" si="0"/>
        <v>0</v>
      </c>
      <c r="I36" s="17">
        <f>IF(U36="NO",0,IF(U36="YES",F33/2,0))</f>
        <v>0</v>
      </c>
      <c r="J36" s="17">
        <f>ROUND(F36*34/100,0)</f>
        <v>0</v>
      </c>
      <c r="K36" s="17">
        <f t="shared" si="1"/>
        <v>0</v>
      </c>
      <c r="L36" s="17">
        <f t="shared" si="2"/>
        <v>0</v>
      </c>
      <c r="M36" s="17">
        <f t="shared" si="3"/>
        <v>0</v>
      </c>
      <c r="N36" s="17">
        <f t="shared" ref="N36" si="45">SUM(L36:M36)</f>
        <v>0</v>
      </c>
      <c r="O36" s="18">
        <f t="shared" si="43"/>
        <v>0</v>
      </c>
      <c r="P36" s="18">
        <f t="shared" si="44"/>
        <v>0</v>
      </c>
      <c r="Q36" s="19">
        <v>0</v>
      </c>
      <c r="R36" s="20">
        <f t="shared" si="8"/>
        <v>0</v>
      </c>
      <c r="S36" s="20">
        <f t="shared" si="9"/>
        <v>0</v>
      </c>
      <c r="T36" s="21"/>
      <c r="U36" s="26">
        <f>'MASTER SHEET'!F11</f>
        <v>0</v>
      </c>
    </row>
    <row r="37" spans="1:21" ht="43.5" customHeight="1">
      <c r="A37" s="35" t="s">
        <v>29</v>
      </c>
      <c r="B37" s="36"/>
      <c r="C37" s="36"/>
      <c r="D37" s="36"/>
      <c r="E37" s="37"/>
      <c r="F37" s="27">
        <f>SUM(F5:F36)</f>
        <v>139500</v>
      </c>
      <c r="G37" s="27">
        <f t="shared" ref="G37:S37" si="46">SUM(G5:G36)</f>
        <v>53010</v>
      </c>
      <c r="H37" s="27">
        <f t="shared" si="46"/>
        <v>192510</v>
      </c>
      <c r="I37" s="27">
        <f t="shared" si="46"/>
        <v>139500</v>
      </c>
      <c r="J37" s="27">
        <f t="shared" si="46"/>
        <v>47430</v>
      </c>
      <c r="K37" s="27">
        <f t="shared" si="46"/>
        <v>186930</v>
      </c>
      <c r="L37" s="27">
        <f t="shared" si="46"/>
        <v>0</v>
      </c>
      <c r="M37" s="27">
        <f t="shared" si="46"/>
        <v>5580</v>
      </c>
      <c r="N37" s="27">
        <f t="shared" si="46"/>
        <v>5580</v>
      </c>
      <c r="O37" s="27">
        <f t="shared" si="46"/>
        <v>5580</v>
      </c>
      <c r="P37" s="27">
        <f t="shared" si="46"/>
        <v>0</v>
      </c>
      <c r="Q37" s="27">
        <f t="shared" si="46"/>
        <v>0</v>
      </c>
      <c r="R37" s="27">
        <f t="shared" si="46"/>
        <v>5580</v>
      </c>
      <c r="S37" s="27">
        <f t="shared" si="46"/>
        <v>0</v>
      </c>
      <c r="T37" s="14"/>
    </row>
    <row r="40" spans="1:21">
      <c r="S40" s="5" t="s">
        <v>12</v>
      </c>
    </row>
  </sheetData>
  <sheetProtection password="FC12" sheet="1" objects="1" scenarios="1"/>
  <mergeCells count="46">
    <mergeCell ref="A1:T1"/>
    <mergeCell ref="A3:A4"/>
    <mergeCell ref="E3:E4"/>
    <mergeCell ref="F3:H3"/>
    <mergeCell ref="I3:K3"/>
    <mergeCell ref="L3:N3"/>
    <mergeCell ref="R3:R4"/>
    <mergeCell ref="S3:S4"/>
    <mergeCell ref="T3:T4"/>
    <mergeCell ref="O3:Q3"/>
    <mergeCell ref="A2:T2"/>
    <mergeCell ref="B3:B4"/>
    <mergeCell ref="C3:D4"/>
    <mergeCell ref="A5:A8"/>
    <mergeCell ref="B5:B8"/>
    <mergeCell ref="C5:C8"/>
    <mergeCell ref="B9:B12"/>
    <mergeCell ref="C9:C12"/>
    <mergeCell ref="A13:A16"/>
    <mergeCell ref="B13:B16"/>
    <mergeCell ref="C13:C16"/>
    <mergeCell ref="A9:A12"/>
    <mergeCell ref="A17:A20"/>
    <mergeCell ref="B17:B20"/>
    <mergeCell ref="C17:C20"/>
    <mergeCell ref="A21:A24"/>
    <mergeCell ref="B21:B24"/>
    <mergeCell ref="C21:C24"/>
    <mergeCell ref="A33:A36"/>
    <mergeCell ref="B33:B36"/>
    <mergeCell ref="C33:C36"/>
    <mergeCell ref="A37:E37"/>
    <mergeCell ref="A25:A28"/>
    <mergeCell ref="B25:B28"/>
    <mergeCell ref="C25:C28"/>
    <mergeCell ref="A29:A32"/>
    <mergeCell ref="B29:B32"/>
    <mergeCell ref="C29:C32"/>
    <mergeCell ref="D25:D28"/>
    <mergeCell ref="D29:D32"/>
    <mergeCell ref="D33:D36"/>
    <mergeCell ref="D5:D8"/>
    <mergeCell ref="D9:D12"/>
    <mergeCell ref="D13:D16"/>
    <mergeCell ref="D17:D20"/>
    <mergeCell ref="D21:D24"/>
  </mergeCells>
  <pageMargins left="0.42" right="0.41" top="0.33" bottom="0.42" header="0.3" footer="0.41"/>
  <pageSetup paperSize="9" scale="78" orientation="landscape" r:id="rId1"/>
  <headerFooter>
    <oddFooter>&amp;C
&amp;"Arial Black,Regular"WWW.RAJTEACHERS.NET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MASTER SHEET</vt:lpstr>
      <vt:lpstr>D.A.ARREAR 8-EMPLOYEE</vt:lpstr>
      <vt:lpstr>'D.A.ARREAR 8-EMPLOYEE'!Print_Area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Allen computer</dc:creator>
  <cp:lastModifiedBy>Aryan Computers</cp:lastModifiedBy>
  <cp:lastPrinted>2022-11-23T17:26:42Z</cp:lastPrinted>
  <dcterms:created xsi:type="dcterms:W3CDTF">1996-10-14T23:33:28Z</dcterms:created>
  <dcterms:modified xsi:type="dcterms:W3CDTF">2022-11-26T17:36:43Z</dcterms:modified>
</cp:coreProperties>
</file>