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60"/>
  </bookViews>
  <sheets>
    <sheet name="GA-55" sheetId="2" r:id="rId1"/>
    <sheet name="Other Deduction" sheetId="1" r:id="rId2"/>
    <sheet name="Tax Old Regime" sheetId="3" r:id="rId3"/>
    <sheet name="Tax New Regime" sheetId="8" r:id="rId4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'GA-55'!$C$6:$AD$39</definedName>
    <definedName name="_xlnm.Print_Area" localSheetId="3">'Tax New Regime'!$B$1:$Q$68</definedName>
    <definedName name="_xlnm.Print_Area" localSheetId="2">'Tax Old Regime'!$B$1:$Q$65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0" hidden="1">'GA-55'!$AF:$XFD</definedName>
    <definedName name="Z_01E6FF9C_BB30_4C32_9D09_6DB93F11503E_.wvu.Cols" localSheetId="1" hidden="1">'Other Deduction'!$G:$XFD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'GA-55'!$C$6:$AD$37</definedName>
    <definedName name="Z_01E6FF9C_BB30_4C32_9D09_6DB93F11503E_.wvu.PrintArea" localSheetId="3" hidden="1">'Tax New Regime'!$B$1:$Q$72</definedName>
    <definedName name="Z_01E6FF9C_BB30_4C32_9D09_6DB93F11503E_.wvu.PrintArea" localSheetId="2" hidden="1">'Tax Old Regime'!$B$1:$Q$69</definedName>
    <definedName name="Z_01E6FF9C_BB30_4C32_9D09_6DB93F11503E_.wvu.Rows" localSheetId="0" hidden="1">'GA-55'!$950:$1048576,'GA-55'!$38:$949</definedName>
    <definedName name="Z_01E6FF9C_BB30_4C32_9D09_6DB93F11503E_.wvu.Rows" localSheetId="1" hidden="1">'Other Deduction'!$560:$1048576,'Other Deduction'!$22:$559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0" hidden="1">'GA-55'!$AF:$XFD</definedName>
    <definedName name="Z_483AFC7C_A53B_4837_A853_31CBC6C9ED1B_.wvu.Cols" localSheetId="1" hidden="1">'Other Deduction'!$G:$XFD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'GA-55'!$C$6:$AD$37</definedName>
    <definedName name="Z_483AFC7C_A53B_4837_A853_31CBC6C9ED1B_.wvu.PrintArea" localSheetId="3" hidden="1">'Tax New Regime'!$B$1:$Q$72</definedName>
    <definedName name="Z_483AFC7C_A53B_4837_A853_31CBC6C9ED1B_.wvu.PrintArea" localSheetId="2" hidden="1">'Tax Old Regime'!$B$1:$Q$69</definedName>
    <definedName name="Z_483AFC7C_A53B_4837_A853_31CBC6C9ED1B_.wvu.Rows" localSheetId="0" hidden="1">'GA-55'!$950:$1048576,'GA-55'!$38:$949</definedName>
    <definedName name="Z_483AFC7C_A53B_4837_A853_31CBC6C9ED1B_.wvu.Rows" localSheetId="1" hidden="1">'Other Deduction'!$560:$1048576,'Other Deduction'!$22:$559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2451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</workbook>
</file>

<file path=xl/calcChain.xml><?xml version="1.0" encoding="utf-8"?>
<calcChain xmlns="http://schemas.openxmlformats.org/spreadsheetml/2006/main">
  <c r="O27" i="2"/>
  <c r="O28"/>
  <c r="O29"/>
  <c r="O30"/>
  <c r="O31"/>
  <c r="O30" i="8"/>
  <c r="O30" i="3"/>
  <c r="I29" i="8"/>
  <c r="I29" i="3"/>
  <c r="P26" i="2"/>
  <c r="D26"/>
  <c r="Q23"/>
  <c r="Z26"/>
  <c r="J23" l="1"/>
  <c r="O23" s="1"/>
  <c r="Z23" s="1"/>
  <c r="P23"/>
  <c r="J22" l="1"/>
  <c r="H23"/>
  <c r="Q10" l="1"/>
  <c r="Q12"/>
  <c r="Q13"/>
  <c r="Q14"/>
  <c r="Q15"/>
  <c r="Q16"/>
  <c r="Q17"/>
  <c r="Q18"/>
  <c r="Q19"/>
  <c r="Q20"/>
  <c r="Q21"/>
  <c r="Q22"/>
  <c r="Q11"/>
  <c r="J12"/>
  <c r="J13"/>
  <c r="J14"/>
  <c r="J15"/>
  <c r="J16"/>
  <c r="J17"/>
  <c r="J18"/>
  <c r="J19"/>
  <c r="J20"/>
  <c r="J21"/>
  <c r="J11"/>
  <c r="J10"/>
  <c r="I24"/>
  <c r="I15"/>
  <c r="I16"/>
  <c r="I17"/>
  <c r="I18"/>
  <c r="I19"/>
  <c r="I20"/>
  <c r="I21"/>
  <c r="I22"/>
  <c r="H16"/>
  <c r="H17"/>
  <c r="H18"/>
  <c r="H19"/>
  <c r="H20"/>
  <c r="H21"/>
  <c r="H22"/>
  <c r="H15"/>
  <c r="O65" i="8"/>
  <c r="M65"/>
  <c r="L65"/>
  <c r="J65"/>
  <c r="F65"/>
  <c r="Q62"/>
  <c r="Q43"/>
  <c r="Q42"/>
  <c r="Q41"/>
  <c r="Q40"/>
  <c r="Q39"/>
  <c r="Q38"/>
  <c r="Q37"/>
  <c r="Q36"/>
  <c r="Q33"/>
  <c r="O28"/>
  <c r="O27"/>
  <c r="I27"/>
  <c r="O26"/>
  <c r="I26"/>
  <c r="O25"/>
  <c r="O24"/>
  <c r="I24"/>
  <c r="O23"/>
  <c r="I23"/>
  <c r="O22"/>
  <c r="I22"/>
  <c r="O21"/>
  <c r="I20"/>
  <c r="Q16"/>
  <c r="K13"/>
  <c r="M8"/>
  <c r="M7"/>
  <c r="P3"/>
  <c r="L3"/>
  <c r="E3"/>
  <c r="B1"/>
  <c r="Q44" l="1"/>
  <c r="P65"/>
  <c r="E13"/>
  <c r="M13" s="1"/>
  <c r="Q14" s="1"/>
  <c r="I20" i="3"/>
  <c r="F17" i="1" l="1"/>
  <c r="H11" i="2" l="1"/>
  <c r="P11" s="1"/>
  <c r="A2" i="1"/>
  <c r="T11" i="2"/>
  <c r="Q42" i="3"/>
  <c r="Q59"/>
  <c r="Q40"/>
  <c r="Q39"/>
  <c r="Q38"/>
  <c r="Q37"/>
  <c r="Q36"/>
  <c r="Q33"/>
  <c r="Q43"/>
  <c r="Q41"/>
  <c r="O25"/>
  <c r="O24"/>
  <c r="O21"/>
  <c r="AB28" i="2"/>
  <c r="Q16" i="3"/>
  <c r="M8"/>
  <c r="I11" i="2"/>
  <c r="D12"/>
  <c r="H12" s="1"/>
  <c r="I26" i="3"/>
  <c r="AA12" i="2"/>
  <c r="AA13" s="1"/>
  <c r="AA14" s="1"/>
  <c r="AA15" s="1"/>
  <c r="AA16" s="1"/>
  <c r="AA17" s="1"/>
  <c r="AA18" s="1"/>
  <c r="AA19" s="1"/>
  <c r="Z12"/>
  <c r="Z13" s="1"/>
  <c r="Z14" s="1"/>
  <c r="Z15" s="1"/>
  <c r="Z16" s="1"/>
  <c r="Z17" s="1"/>
  <c r="Z18" s="1"/>
  <c r="Z19" s="1"/>
  <c r="Z20" s="1"/>
  <c r="Z21" s="1"/>
  <c r="Z22" s="1"/>
  <c r="K13"/>
  <c r="O62" i="3" l="1"/>
  <c r="T12" i="2"/>
  <c r="AB30"/>
  <c r="AC30" s="1"/>
  <c r="AB31"/>
  <c r="AC31" s="1"/>
  <c r="AC28"/>
  <c r="AB29"/>
  <c r="AC29" s="1"/>
  <c r="P12"/>
  <c r="I12"/>
  <c r="P3" i="3"/>
  <c r="O28"/>
  <c r="O26" i="2"/>
  <c r="AA32"/>
  <c r="Z32"/>
  <c r="V32"/>
  <c r="L12"/>
  <c r="L13" s="1"/>
  <c r="L14" s="1"/>
  <c r="L15" s="1"/>
  <c r="L16" s="1"/>
  <c r="L17" s="1"/>
  <c r="L18" s="1"/>
  <c r="L19" s="1"/>
  <c r="L20" s="1"/>
  <c r="L21" s="1"/>
  <c r="L22" s="1"/>
  <c r="AB27"/>
  <c r="AB26"/>
  <c r="AB25"/>
  <c r="P10"/>
  <c r="L32" l="1"/>
  <c r="AC26"/>
  <c r="AB23"/>
  <c r="O27" i="3"/>
  <c r="I24"/>
  <c r="X12" i="2"/>
  <c r="W12"/>
  <c r="AB11" l="1"/>
  <c r="R12" l="1"/>
  <c r="AC23"/>
  <c r="X13"/>
  <c r="W13"/>
  <c r="U12"/>
  <c r="S12"/>
  <c r="M7" i="3"/>
  <c r="O26"/>
  <c r="O23"/>
  <c r="O22"/>
  <c r="I27"/>
  <c r="I23"/>
  <c r="I22"/>
  <c r="K13"/>
  <c r="M11"/>
  <c r="E13" s="1"/>
  <c r="Q5"/>
  <c r="L3"/>
  <c r="E3"/>
  <c r="B1"/>
  <c r="K14" i="2"/>
  <c r="K15" s="1"/>
  <c r="K16" s="1"/>
  <c r="K17" s="1"/>
  <c r="K18" s="1"/>
  <c r="K19" s="1"/>
  <c r="K20" s="1"/>
  <c r="K21" s="1"/>
  <c r="K22" s="1"/>
  <c r="K12"/>
  <c r="N12"/>
  <c r="M12"/>
  <c r="G12"/>
  <c r="F12"/>
  <c r="E12"/>
  <c r="E13"/>
  <c r="E14"/>
  <c r="E15"/>
  <c r="E16"/>
  <c r="E17"/>
  <c r="E18"/>
  <c r="E19"/>
  <c r="E20"/>
  <c r="E21"/>
  <c r="E22"/>
  <c r="K32" l="1"/>
  <c r="G13"/>
  <c r="G14" s="1"/>
  <c r="G15" s="1"/>
  <c r="G16" s="1"/>
  <c r="G17" s="1"/>
  <c r="G18" s="1"/>
  <c r="G19" s="1"/>
  <c r="G20" s="1"/>
  <c r="G21" s="1"/>
  <c r="G22" s="1"/>
  <c r="S13"/>
  <c r="S14" s="1"/>
  <c r="S15" s="1"/>
  <c r="S16" s="1"/>
  <c r="S17" s="1"/>
  <c r="S18" s="1"/>
  <c r="S19" s="1"/>
  <c r="S20" s="1"/>
  <c r="S21" s="1"/>
  <c r="S22" s="1"/>
  <c r="R13"/>
  <c r="R14" s="1"/>
  <c r="R15" s="1"/>
  <c r="R16" s="1"/>
  <c r="R17" s="1"/>
  <c r="R18" s="1"/>
  <c r="R19" s="1"/>
  <c r="R20" s="1"/>
  <c r="R21" s="1"/>
  <c r="R22" s="1"/>
  <c r="E32"/>
  <c r="F13"/>
  <c r="F14" s="1"/>
  <c r="F15" s="1"/>
  <c r="F16" s="1"/>
  <c r="F17" s="1"/>
  <c r="F18" s="1"/>
  <c r="F19" s="1"/>
  <c r="F20" s="1"/>
  <c r="F21" s="1"/>
  <c r="F22" s="1"/>
  <c r="M13"/>
  <c r="M14" s="1"/>
  <c r="M15" s="1"/>
  <c r="M16" s="1"/>
  <c r="M17" s="1"/>
  <c r="M18" s="1"/>
  <c r="M19" s="1"/>
  <c r="M20" s="1"/>
  <c r="M21" s="1"/>
  <c r="M22" s="1"/>
  <c r="U13"/>
  <c r="U14" s="1"/>
  <c r="U15" s="1"/>
  <c r="U16" s="1"/>
  <c r="U17" s="1"/>
  <c r="U18" s="1"/>
  <c r="U19" s="1"/>
  <c r="U20" s="1"/>
  <c r="U21" s="1"/>
  <c r="U22" s="1"/>
  <c r="D13"/>
  <c r="Q44" i="3"/>
  <c r="AC27" i="2"/>
  <c r="X14"/>
  <c r="X15" s="1"/>
  <c r="X16" s="1"/>
  <c r="X17" s="1"/>
  <c r="X18" s="1"/>
  <c r="X19" s="1"/>
  <c r="X20" s="1"/>
  <c r="X21" s="1"/>
  <c r="X22" s="1"/>
  <c r="W14"/>
  <c r="W15" s="1"/>
  <c r="W16" s="1"/>
  <c r="W17" s="1"/>
  <c r="W18" s="1"/>
  <c r="W19" s="1"/>
  <c r="W20" s="1"/>
  <c r="W21" s="1"/>
  <c r="W22" s="1"/>
  <c r="O11"/>
  <c r="Y12" s="1"/>
  <c r="N13"/>
  <c r="N14" s="1"/>
  <c r="N15" s="1"/>
  <c r="N16" s="1"/>
  <c r="N17" s="1"/>
  <c r="N18" s="1"/>
  <c r="N19" s="1"/>
  <c r="N20" s="1"/>
  <c r="N21" s="1"/>
  <c r="N22" s="1"/>
  <c r="T13" l="1"/>
  <c r="H13"/>
  <c r="P13" s="1"/>
  <c r="I13"/>
  <c r="M32"/>
  <c r="F32"/>
  <c r="S32"/>
  <c r="U32"/>
  <c r="D14"/>
  <c r="AB12"/>
  <c r="W32"/>
  <c r="Y13"/>
  <c r="Y14" s="1"/>
  <c r="Y15" s="1"/>
  <c r="Y16" s="1"/>
  <c r="Y17" s="1"/>
  <c r="Y18" s="1"/>
  <c r="Y19" s="1"/>
  <c r="Y20" s="1"/>
  <c r="Y21" s="1"/>
  <c r="Y22" s="1"/>
  <c r="O12"/>
  <c r="X32"/>
  <c r="H13" i="3" s="1"/>
  <c r="N32" i="2"/>
  <c r="R32"/>
  <c r="G32"/>
  <c r="I28" i="3" l="1"/>
  <c r="I28" i="8"/>
  <c r="I21" i="3"/>
  <c r="I21" i="8"/>
  <c r="T14" i="2"/>
  <c r="H14"/>
  <c r="P14" s="1"/>
  <c r="D15"/>
  <c r="I14"/>
  <c r="AC12"/>
  <c r="O13"/>
  <c r="Y32"/>
  <c r="AB13"/>
  <c r="F62" i="3"/>
  <c r="M13"/>
  <c r="Q14" s="1"/>
  <c r="T15" i="2" l="1"/>
  <c r="P15"/>
  <c r="AC13"/>
  <c r="AB14"/>
  <c r="O14"/>
  <c r="D16"/>
  <c r="T16" l="1"/>
  <c r="P16"/>
  <c r="O15"/>
  <c r="AC14"/>
  <c r="AB15"/>
  <c r="J62" i="3"/>
  <c r="D17" i="2"/>
  <c r="T17" l="1"/>
  <c r="P17"/>
  <c r="O16"/>
  <c r="AC15"/>
  <c r="AB16"/>
  <c r="M62" i="3"/>
  <c r="L62"/>
  <c r="F8" i="1"/>
  <c r="D18" i="2"/>
  <c r="T18" l="1"/>
  <c r="P18"/>
  <c r="AC16"/>
  <c r="O17"/>
  <c r="AB17"/>
  <c r="D25"/>
  <c r="H25" s="1"/>
  <c r="P62" i="3"/>
  <c r="D19" i="2"/>
  <c r="T19" l="1"/>
  <c r="P19"/>
  <c r="O18"/>
  <c r="AC17"/>
  <c r="AB18"/>
  <c r="AC11"/>
  <c r="D20"/>
  <c r="T20" l="1"/>
  <c r="P20"/>
  <c r="AC18"/>
  <c r="O19"/>
  <c r="O24"/>
  <c r="AB24"/>
  <c r="O25"/>
  <c r="AC25" s="1"/>
  <c r="AB19"/>
  <c r="D21"/>
  <c r="T21" l="1"/>
  <c r="P21"/>
  <c r="AC19"/>
  <c r="AC24"/>
  <c r="AB20"/>
  <c r="O20"/>
  <c r="D22"/>
  <c r="T22" l="1"/>
  <c r="T32" s="1"/>
  <c r="P22"/>
  <c r="I32"/>
  <c r="AB21"/>
  <c r="AC20"/>
  <c r="O21"/>
  <c r="D32"/>
  <c r="P32" l="1"/>
  <c r="Q32"/>
  <c r="H32"/>
  <c r="AC21"/>
  <c r="AB22"/>
  <c r="AB32" s="1"/>
  <c r="F19" i="1"/>
  <c r="I25" i="8" l="1"/>
  <c r="I25" i="3"/>
  <c r="Q32"/>
  <c r="O20"/>
  <c r="Q32" i="8"/>
  <c r="O20"/>
  <c r="O22" i="2"/>
  <c r="Q34" i="8" l="1"/>
  <c r="Q45" s="1"/>
  <c r="AC22" i="2"/>
  <c r="AC32" s="1"/>
  <c r="O32"/>
  <c r="Q4" i="3" l="1"/>
  <c r="Q6" s="1"/>
  <c r="Q4" i="8"/>
  <c r="Q6" s="1"/>
  <c r="Q9" s="1"/>
  <c r="Q10" s="1"/>
  <c r="Q15" s="1"/>
  <c r="Q17" s="1"/>
  <c r="Q46" s="1"/>
  <c r="Q47" s="1"/>
  <c r="F4" i="1"/>
  <c r="Q31" i="3"/>
  <c r="Q55" i="8" l="1"/>
  <c r="Q56"/>
  <c r="Q54"/>
  <c r="Q52"/>
  <c r="Q53"/>
  <c r="Q51"/>
  <c r="Q58"/>
  <c r="M9" i="3"/>
  <c r="Q9" s="1"/>
  <c r="Q10" s="1"/>
  <c r="Q15" s="1"/>
  <c r="Q17" s="1"/>
  <c r="D20" i="1"/>
  <c r="F12"/>
  <c r="A20"/>
  <c r="Q34" i="3"/>
  <c r="Q45" s="1"/>
  <c r="Q57" i="8" l="1"/>
  <c r="Q59" s="1"/>
  <c r="Q60" s="1"/>
  <c r="Q61" s="1"/>
  <c r="Q63" s="1"/>
  <c r="Q66" s="1"/>
  <c r="Q46" i="3"/>
  <c r="Q47" s="1"/>
  <c r="B66" i="8" l="1"/>
  <c r="Q51" i="3"/>
  <c r="Q53"/>
  <c r="Q52"/>
  <c r="F6" i="1"/>
  <c r="Q54" i="3" l="1"/>
  <c r="Q55" s="1"/>
  <c r="Q56" l="1"/>
  <c r="Q57" l="1"/>
  <c r="Q58" s="1"/>
  <c r="Q60" s="1"/>
  <c r="B63" l="1"/>
  <c r="A19" i="1" s="1"/>
  <c r="Q63" i="3"/>
  <c r="D19" i="1" s="1"/>
</calcChain>
</file>

<file path=xl/sharedStrings.xml><?xml version="1.0" encoding="utf-8"?>
<sst xmlns="http://schemas.openxmlformats.org/spreadsheetml/2006/main" count="466" uniqueCount="223">
  <si>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</si>
  <si>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</si>
  <si>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</si>
  <si>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</si>
  <si>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</si>
  <si>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</si>
  <si>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</si>
  <si>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</si>
  <si>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</si>
  <si>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</si>
  <si>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</si>
  <si>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</si>
  <si>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</si>
  <si>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</si>
  <si>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</si>
  <si>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</si>
  <si>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RPMF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</si>
  <si>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</si>
  <si>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</si>
  <si>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</si>
  <si>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</si>
  <si>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</si>
  <si>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</si>
  <si>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</si>
  <si>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</si>
  <si>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</si>
  <si>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</si>
  <si>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</si>
  <si>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</si>
  <si>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</si>
  <si>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</si>
  <si>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</si>
  <si>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</si>
  <si>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</si>
  <si>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</si>
  <si>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</si>
  <si>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</si>
  <si>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</si>
  <si>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</si>
  <si>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</si>
  <si>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</si>
  <si>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</si>
  <si>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</si>
  <si>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</si>
  <si>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</si>
  <si>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</si>
  <si>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</si>
  <si>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</si>
  <si>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</si>
  <si>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</si>
  <si>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</si>
  <si>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</si>
  <si>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</si>
  <si>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</si>
  <si>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</si>
  <si>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</si>
  <si>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</si>
  <si>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</si>
  <si>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</si>
  <si>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</si>
  <si>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</si>
  <si>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</si>
  <si>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</si>
  <si>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>Signature of DDO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</si>
  <si>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</si>
  <si>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</si>
  <si>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</si>
  <si>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</si>
  <si>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</si>
  <si>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</si>
  <si>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Surrender</t>
  </si>
  <si>
    <t>Bonus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</si>
  <si>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</si>
  <si>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</si>
  <si>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</si>
  <si>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</si>
  <si>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</si>
  <si>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</si>
  <si>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</si>
  <si>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t>lkekU; izko/kk;h fuf/k ¼</t>
    </r>
    <r>
      <rPr>
        <sz val="12"/>
        <rFont val="Calibri"/>
        <family val="2"/>
        <scheme val="minor"/>
      </rPr>
      <t>GPF)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</si>
  <si>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</si>
  <si>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</si>
  <si>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</si>
  <si>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</si>
  <si>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</si>
  <si>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</si>
  <si>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</si>
  <si>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</si>
  <si>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</si>
  <si>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</si>
  <si>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</si>
  <si>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</si>
  <si>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</si>
  <si>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</si>
  <si>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</si>
  <si>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</si>
  <si>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Gross  Salary</t>
  </si>
  <si>
    <t>Washing Allow.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</si>
  <si>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</si>
  <si>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</si>
  <si>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</si>
  <si>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</si>
  <si>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</si>
  <si>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</si>
  <si>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 ] ¼/kkjk </t>
    </r>
    <r>
      <rPr>
        <sz val="10"/>
        <rFont val="Arial"/>
        <family val="2"/>
      </rPr>
      <t>80CCD (2),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</si>
  <si>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</si>
  <si>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</si>
  <si>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</si>
  <si>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</si>
  <si>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</si>
  <si>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</si>
  <si>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</si>
  <si>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 xml:space="preserve">ljdkjh isa'ku ;kstuk esa va'knku </t>
    </r>
    <r>
      <rPr>
        <sz val="11"/>
        <rFont val="Calibri"/>
        <family val="2"/>
      </rPr>
      <t>ECPF</t>
    </r>
    <r>
      <rPr>
        <sz val="11"/>
        <rFont val="DevLys 010"/>
      </rPr>
      <t xml:space="preserve">
vf/kdre osru dk 10</t>
    </r>
    <r>
      <rPr>
        <sz val="11"/>
        <rFont val="Arial"/>
        <family val="2"/>
      </rPr>
      <t>%</t>
    </r>
    <r>
      <rPr>
        <sz val="11"/>
        <rFont val="DevLys 010"/>
      </rPr>
      <t>¼/kkjk 80</t>
    </r>
    <r>
      <rPr>
        <sz val="11"/>
        <rFont val="Arial"/>
        <family val="2"/>
      </rPr>
      <t>ccd</t>
    </r>
    <r>
      <rPr>
        <sz val="11"/>
        <rFont val="DevLys 010"/>
      </rPr>
      <t>½</t>
    </r>
  </si>
  <si>
    <t>;fn gk¡ rks ftl ekg esa fcy cuk mldk Øekad pqusaA</t>
  </si>
  <si>
    <t>D;k vkius lefiZr osru fy;k gS \</t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</si>
  <si>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</si>
  <si>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</si>
  <si>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</si>
  <si>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</si>
  <si>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</si>
  <si>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</si>
  <si>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</si>
  <si>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</si>
  <si>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</si>
  <si>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t>1- edku fdjk;k HkRrk ¼ NwV tks ysuh gS½</t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</si>
  <si>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</si>
  <si>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</si>
  <si>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</si>
  <si>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</si>
  <si>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</si>
  <si>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t>11- ;w- ,y- vkbZ- ih-@okf"kZd Iyku</t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</si>
  <si>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</si>
  <si>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</si>
  <si>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</si>
  <si>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</si>
  <si>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</si>
  <si>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</si>
  <si>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Group Insurance  
Accidental</t>
  </si>
  <si>
    <t>ROP (If any, put the value in minus)</t>
  </si>
  <si>
    <t>Net Payment</t>
  </si>
  <si>
    <t>TAN:</t>
  </si>
  <si>
    <t>No</t>
  </si>
  <si>
    <t>Other Allowance 1</t>
  </si>
  <si>
    <t>Other Allowance 2</t>
  </si>
  <si>
    <t>vU; tekjkf'k ¼/kkjk 80 lh ds vUrxZr½</t>
  </si>
  <si>
    <t>D;k vkius cksul feyk gS \</t>
  </si>
  <si>
    <t>H.R.A.</t>
  </si>
  <si>
    <t>osru ds vfrfjDr dVkSfr;k¡] vk;@tek jkf'k ,oa NwV dk fooj.k</t>
  </si>
  <si>
    <t>HRA</t>
  </si>
  <si>
    <t>19- vU; tek jkf'k ¼/kkjk 80 lh ds vUrxZr½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</si>
  <si>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</si>
  <si>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</si>
  <si>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</si>
  <si>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</si>
  <si>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</si>
  <si>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>18- vU; vk; ¼,Q Mh ij C;kt] vU; C;kt ;k vU; L=ks+= ls vk; vkfn dk ;ksx½</t>
  </si>
  <si>
    <t>29- bfDoVh fyad lsfoax Ldhe</t>
  </si>
  <si>
    <t>30- LFkfxr okf"kZdh</t>
  </si>
  <si>
    <t xml:space="preserve">31- jkgr /kkjk 89 ds rgr </t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</si>
  <si>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</si>
  <si>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</si>
  <si>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</si>
  <si>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t>Salary Arrear 3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</si>
  <si>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</si>
  <si>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</si>
  <si>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</si>
  <si>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</si>
  <si>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t>GOVT SR. SEC SCHOOL DILOD HATHI, ATRU BARAN</t>
  </si>
  <si>
    <t>PARMANAND MEGHWAL</t>
  </si>
  <si>
    <t>NAME :</t>
  </si>
  <si>
    <t>SR TEACHER</t>
  </si>
  <si>
    <t>ASQPM6311G</t>
  </si>
  <si>
    <t>AAAAAAAA</t>
  </si>
  <si>
    <t>2225617763</t>
  </si>
  <si>
    <t>A/C NO.</t>
  </si>
  <si>
    <t>MOB NO.</t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</si>
  <si>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</si>
  <si>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</si>
  <si>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t>Bill No. &amp; T.V. No.</t>
  </si>
  <si>
    <t>INCOME TAX CALCULATION (GA-55) 2021-22</t>
  </si>
  <si>
    <t>WWW.RAJTEACHERS.NET</t>
  </si>
  <si>
    <t>DA Arrear</t>
  </si>
  <si>
    <t>vk; %  o"kZ&amp;2021&amp;22 esa izkIr dqy osru ¼ dj ;ksX; lqfo/kkvksa ds eqY; lfgr ½</t>
  </si>
  <si>
    <t>flrEcj 2021
rd  :i;s</t>
  </si>
  <si>
    <t>fnlEcj 2021
rd  :i;s</t>
  </si>
  <si>
    <t>tuojh 2022
rd :i;s</t>
  </si>
  <si>
    <t>Qjojh 2022
rd  :i;s</t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</si>
  <si>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10"/>
        <rFont val="DevLys 010"/>
      </rPr>
      <t>¼vf/kdre : 40]000] lhfu;j flVhtu gsrq : 100]000½</t>
    </r>
  </si>
  <si>
    <t xml:space="preserve">WWW.RAJTEACHERS.NET </t>
  </si>
  <si>
    <r>
      <t xml:space="preserve">2,50,000 </t>
    </r>
    <r>
      <rPr>
        <sz val="11"/>
        <rFont val="DevLys 010"/>
      </rPr>
      <t>rd</t>
    </r>
  </si>
  <si>
    <t>5,00,001-7,50,000</t>
  </si>
  <si>
    <t>7,50,001-10,00,000</t>
  </si>
  <si>
    <t>10,00,001-12,50,000</t>
  </si>
  <si>
    <t>12,50,001-15,00.000</t>
  </si>
  <si>
    <r>
      <rPr>
        <sz val="11"/>
        <rFont val="Calibri"/>
        <family val="2"/>
        <scheme val="minor"/>
      </rPr>
      <t>15,00,001</t>
    </r>
    <r>
      <rPr>
        <sz val="11"/>
        <rFont val="DevLys 010"/>
      </rPr>
      <t xml:space="preserve"> ls vf/kd</t>
    </r>
  </si>
  <si>
    <t>Yes</t>
  </si>
  <si>
    <t>vk;dj x.kuk izi= o"kZ 2021&amp;2022¼dj fu/kkZj.k o"kZ 2022&amp;2023½</t>
  </si>
  <si>
    <r>
      <t>D;k vki ofj"B ukxfjd Js.kh ¼</t>
    </r>
    <r>
      <rPr>
        <b/>
        <sz val="11"/>
        <color theme="1"/>
        <rFont val="Kruti Dev 010"/>
      </rPr>
      <t>60-80</t>
    </r>
    <r>
      <rPr>
        <b/>
        <sz val="13"/>
        <color theme="1"/>
        <rFont val="Kruti Dev 010"/>
      </rPr>
      <t xml:space="preserve"> vk;qoxZ½ esa vkrs gS \</t>
    </r>
  </si>
  <si>
    <r>
      <t xml:space="preserve">;fn vki 01-01-2004 dks ;k mlds i'pkr fu;qDr dkfeZd gSa rks </t>
    </r>
    <r>
      <rPr>
        <b/>
        <sz val="14"/>
        <color theme="1"/>
        <rFont val="Calibri"/>
        <family val="2"/>
        <scheme val="minor"/>
      </rPr>
      <t xml:space="preserve">Drop Down Menu </t>
    </r>
    <r>
      <rPr>
        <b/>
        <sz val="14"/>
        <color theme="1"/>
        <rFont val="Kruti Dev 010"/>
      </rPr>
      <t>esa ls</t>
    </r>
    <r>
      <rPr>
        <b/>
        <sz val="14"/>
        <color theme="1"/>
        <rFont val="Calibri"/>
        <family val="2"/>
        <scheme val="minor"/>
      </rPr>
      <t xml:space="preserve"> "Yes" </t>
    </r>
    <r>
      <rPr>
        <b/>
        <sz val="14"/>
        <color theme="1"/>
        <rFont val="Kruti Dev 010"/>
      </rPr>
      <t xml:space="preserve">pqusa] vU;Fkk </t>
    </r>
    <r>
      <rPr>
        <b/>
        <sz val="14"/>
        <color theme="1"/>
        <rFont val="Calibri"/>
        <family val="2"/>
        <scheme val="minor"/>
      </rPr>
      <t>"No"</t>
    </r>
    <r>
      <rPr>
        <b/>
        <sz val="14"/>
        <color theme="1"/>
        <rFont val="Kruti Dev 010"/>
      </rPr>
      <t xml:space="preserve"> pqusaA </t>
    </r>
  </si>
  <si>
    <t xml:space="preserve">HRA Arrear </t>
  </si>
  <si>
    <r>
      <t>9- ih-,y-vkbZ-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(PLI)</t>
    </r>
  </si>
  <si>
    <r>
      <t>10- V;w'ku Qhl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(Tution Fees)</t>
    </r>
  </si>
  <si>
    <r>
      <t>12- jk"Vªh; cpr i=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(NSC)</t>
    </r>
  </si>
  <si>
    <r>
      <t>16- lqdU;k le`f) ;kstuk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(SSY)</t>
    </r>
  </si>
  <si>
    <r>
      <t xml:space="preserve">17- cpr [kkrs dh tek jkf'k ij izkIr C;kt </t>
    </r>
    <r>
      <rPr>
        <sz val="13"/>
        <rFont val="Calibri"/>
        <family val="2"/>
        <scheme val="minor"/>
      </rPr>
      <t>(80 TTA/80 TTB)</t>
    </r>
    <r>
      <rPr>
        <sz val="13"/>
        <rFont val="Kruti Dev 010"/>
      </rPr>
      <t xml:space="preserve"> gsrq</t>
    </r>
  </si>
  <si>
    <r>
      <t xml:space="preserve">20- /kkjk </t>
    </r>
    <r>
      <rPr>
        <sz val="13"/>
        <rFont val="Calibri"/>
        <family val="2"/>
        <scheme val="minor"/>
      </rPr>
      <t>80CCC -</t>
    </r>
    <r>
      <rPr>
        <sz val="13"/>
        <rFont val="Kruti Dev 010"/>
      </rPr>
      <t xml:space="preserve"> isa'ku Iyku gsrq va'knku ¼,u-ih-,l- ds avykok½</t>
    </r>
  </si>
  <si>
    <r>
      <t xml:space="preserve">21- /kkjk </t>
    </r>
    <r>
      <rPr>
        <sz val="13"/>
        <rFont val="Calibri"/>
        <family val="2"/>
        <scheme val="minor"/>
      </rPr>
      <t>80CCD(1B) -</t>
    </r>
    <r>
      <rPr>
        <sz val="13"/>
        <rFont val="Kruti Dev 010"/>
      </rPr>
      <t>uohu isa'ku ;kstuk esa vfrfjDr va'knku ¼vf/kdre :- 50]000½</t>
    </r>
  </si>
  <si>
    <r>
      <t xml:space="preserve">22- /kkjk </t>
    </r>
    <r>
      <rPr>
        <sz val="13"/>
        <rFont val="Calibri"/>
        <family val="2"/>
        <scheme val="minor"/>
      </rPr>
      <t xml:space="preserve">80D - </t>
    </r>
    <r>
      <rPr>
        <sz val="13"/>
        <rFont val="Kruti Dev 010"/>
      </rPr>
      <t>fpfdRlk chek izhfe;e ¼lkekU; 25000] ofj"B ukxfjd 50000½</t>
    </r>
  </si>
  <si>
    <r>
      <t xml:space="preserve">23- /kkjk </t>
    </r>
    <r>
      <rPr>
        <sz val="13"/>
        <rFont val="Calibri"/>
        <family val="2"/>
        <scheme val="minor"/>
      </rPr>
      <t>80DD -</t>
    </r>
    <r>
      <rPr>
        <sz val="13"/>
        <rFont val="Kruti Dev 010"/>
      </rPr>
      <t xml:space="preserve"> fodykax vkfJrksa ds fpfdRlk mipkj¼vf/kdre 75000] 80% fodykaxrk 125000½</t>
    </r>
  </si>
  <si>
    <r>
      <t xml:space="preserve">24- /kkjk </t>
    </r>
    <r>
      <rPr>
        <sz val="13"/>
        <rFont val="Calibri"/>
        <family val="2"/>
        <scheme val="minor"/>
      </rPr>
      <t xml:space="preserve">80DDB - </t>
    </r>
    <r>
      <rPr>
        <sz val="13"/>
        <rFont val="Kruti Dev 010"/>
      </rPr>
      <t>fof'k"V jksxksa ds mipkj gsrq dVkSrh ¼lkekU; 40000] ofj"B ukxfjd 1 yk[k½</t>
    </r>
  </si>
  <si>
    <r>
      <t xml:space="preserve">25- /kkjk </t>
    </r>
    <r>
      <rPr>
        <sz val="13"/>
        <rFont val="Calibri"/>
        <family val="2"/>
        <scheme val="minor"/>
      </rPr>
      <t>80E -</t>
    </r>
    <r>
      <rPr>
        <sz val="13"/>
        <rFont val="Kruti Dev 010"/>
      </rPr>
      <t xml:space="preserve"> mPp f'k{kk gsrq fy, _.k dk C;kt ¼/kkjk 80E½</t>
    </r>
  </si>
  <si>
    <r>
      <t xml:space="preserve">26- /kkjk </t>
    </r>
    <r>
      <rPr>
        <sz val="13"/>
        <rFont val="Calibri"/>
        <family val="2"/>
        <scheme val="minor"/>
      </rPr>
      <t>80G -</t>
    </r>
    <r>
      <rPr>
        <sz val="13"/>
        <rFont val="Kruti Dev 010"/>
      </rPr>
      <t xml:space="preserve"> /kekZFkZ laLFkkvksa vkfn dks fn;s nku ¼d Js.kh 100% ,oa [k Js.kh 50%½</t>
    </r>
  </si>
  <si>
    <r>
      <t xml:space="preserve">27- /kkjk </t>
    </r>
    <r>
      <rPr>
        <sz val="13"/>
        <rFont val="Calibri"/>
        <family val="2"/>
        <scheme val="minor"/>
      </rPr>
      <t xml:space="preserve">80U - </t>
    </r>
    <r>
      <rPr>
        <sz val="13"/>
        <rFont val="Kruti Dev 010"/>
      </rPr>
      <t>LFkkbZ 'kkjhfjd fodykaxrk ¼vf/kdre 75000] 80% fodykaxrk 125000½</t>
    </r>
  </si>
  <si>
    <r>
      <t xml:space="preserve">28- /kkjk </t>
    </r>
    <r>
      <rPr>
        <sz val="13"/>
        <rFont val="Calibri"/>
        <family val="2"/>
        <scheme val="minor"/>
      </rPr>
      <t xml:space="preserve">80 GGA - </t>
    </r>
    <r>
      <rPr>
        <sz val="13"/>
        <rFont val="Kruti Dev 010"/>
      </rPr>
      <t>vuqeksfnr oSKkfud]lkekftd]xzkeh.k fodkl vkfn gsrq fn;k x;k nku</t>
    </r>
  </si>
  <si>
    <r>
      <t xml:space="preserve">32- osru fcy ds vykok tek djk;k x;k aavk;dj </t>
    </r>
    <r>
      <rPr>
        <sz val="13"/>
        <rFont val="Calibri"/>
        <family val="2"/>
        <scheme val="minor"/>
      </rPr>
      <t>(TDS)</t>
    </r>
  </si>
  <si>
    <t>USE KRUTIDEV &amp;             DEVLYS 10 FONT</t>
  </si>
  <si>
    <r>
      <t>2- euksjatu Hkrk /kkjk 16 ¼</t>
    </r>
    <r>
      <rPr>
        <sz val="13"/>
        <rFont val="Calibri"/>
        <family val="2"/>
        <scheme val="minor"/>
      </rPr>
      <t>ii</t>
    </r>
    <r>
      <rPr>
        <sz val="13"/>
        <rFont val="Kruti Dev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</si>
  <si>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Kruti Dev 010"/>
      </rPr>
      <t xml:space="preserve">½ ds vUrxrZ </t>
    </r>
  </si>
  <si>
    <t>GPF 2004</t>
  </si>
  <si>
    <t>HITKARI NIDHI</t>
  </si>
  <si>
    <t>(xix)</t>
  </si>
  <si>
    <t>(xx)</t>
  </si>
  <si>
    <t>vU;</t>
  </si>
</sst>
</file>

<file path=xl/styles.xml><?xml version="1.0" encoding="utf-8"?>
<styleSheet xmlns="http://schemas.openxmlformats.org/spreadsheetml/2006/main">
  <fonts count="79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DevLys 010"/>
    </font>
    <font>
      <sz val="11"/>
      <name val="Calibri"/>
      <family val="2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11"/>
      <name val="Times New Roman"/>
      <family val="1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sz val="10"/>
      <color theme="1"/>
      <name val="Kruti Dev 010"/>
    </font>
    <font>
      <b/>
      <sz val="14"/>
      <color theme="1"/>
      <name val="Kruti Dev 010"/>
    </font>
    <font>
      <b/>
      <sz val="13"/>
      <color theme="1"/>
      <name val="Kruti Dev 010"/>
    </font>
    <font>
      <sz val="19"/>
      <color theme="1"/>
      <name val="Kruti Dev 010"/>
    </font>
    <font>
      <sz val="16"/>
      <color theme="1"/>
      <name val="Kruti Dev 010"/>
    </font>
    <font>
      <b/>
      <sz val="11"/>
      <color theme="1"/>
      <name val="Kruti Dev 010"/>
    </font>
    <font>
      <b/>
      <sz val="16"/>
      <color theme="1"/>
      <name val="Calibri"/>
      <family val="2"/>
      <scheme val="minor"/>
    </font>
    <font>
      <b/>
      <sz val="20"/>
      <name val="Kruti Dev 010"/>
    </font>
    <font>
      <sz val="13"/>
      <name val="Kruti Dev 010"/>
    </font>
    <font>
      <b/>
      <sz val="16"/>
      <name val="Kruti Dev 010"/>
    </font>
    <font>
      <b/>
      <sz val="16"/>
      <color theme="0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5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20" borderId="1" applyNumberFormat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22" borderId="0" applyNumberFormat="0" applyBorder="0" applyAlignment="0" applyProtection="0"/>
    <xf numFmtId="0" fontId="5" fillId="0" borderId="0"/>
    <xf numFmtId="0" fontId="5" fillId="0" borderId="0"/>
    <xf numFmtId="0" fontId="10" fillId="23" borderId="7" applyNumberFormat="0" applyFon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65" fillId="0" borderId="0" applyNumberFormat="0" applyFill="0" applyBorder="0" applyAlignment="0" applyProtection="0">
      <alignment vertical="top"/>
      <protection locked="0"/>
    </xf>
  </cellStyleXfs>
  <cellXfs count="284">
    <xf numFmtId="0" fontId="0" fillId="0" borderId="0" xfId="0"/>
    <xf numFmtId="2" fontId="1" fillId="0" borderId="0" xfId="0" applyNumberFormat="1" applyFont="1" applyBorder="1" applyAlignment="1"/>
    <xf numFmtId="2" fontId="9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9" fillId="0" borderId="10" xfId="37" applyFont="1" applyBorder="1" applyAlignment="1">
      <alignment horizontal="center" vertical="center"/>
    </xf>
    <xf numFmtId="0" fontId="27" fillId="0" borderId="10" xfId="37" applyFont="1" applyBorder="1" applyAlignment="1">
      <alignment horizontal="right" vertical="center"/>
    </xf>
    <xf numFmtId="0" fontId="1" fillId="0" borderId="0" xfId="37" applyFont="1" applyBorder="1"/>
    <xf numFmtId="0" fontId="28" fillId="0" borderId="0" xfId="37" applyFont="1" applyBorder="1"/>
    <xf numFmtId="0" fontId="27" fillId="0" borderId="0" xfId="37" applyFont="1" applyBorder="1" applyAlignment="1">
      <alignment horizontal="right"/>
    </xf>
    <xf numFmtId="0" fontId="28" fillId="0" borderId="0" xfId="37" applyFont="1" applyBorder="1" applyAlignment="1">
      <alignment horizontal="right"/>
    </xf>
    <xf numFmtId="0" fontId="28" fillId="0" borderId="0" xfId="37" applyFont="1"/>
    <xf numFmtId="0" fontId="1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2" fontId="36" fillId="0" borderId="10" xfId="37" applyNumberFormat="1" applyFont="1" applyBorder="1" applyAlignment="1">
      <alignment horizontal="center" vertical="center"/>
    </xf>
    <xf numFmtId="2" fontId="36" fillId="25" borderId="10" xfId="37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" fontId="37" fillId="0" borderId="10" xfId="37" applyNumberFormat="1" applyFont="1" applyBorder="1" applyAlignment="1">
      <alignment horizontal="center" vertical="center"/>
    </xf>
    <xf numFmtId="0" fontId="40" fillId="0" borderId="0" xfId="0" applyNumberFormat="1" applyFont="1" applyFill="1" applyBorder="1" applyAlignment="1">
      <alignment horizontal="center" textRotation="90" wrapText="1"/>
    </xf>
    <xf numFmtId="0" fontId="34" fillId="0" borderId="0" xfId="0" applyNumberFormat="1" applyFont="1" applyFill="1" applyBorder="1" applyAlignment="1">
      <alignment vertical="center"/>
    </xf>
    <xf numFmtId="0" fontId="40" fillId="0" borderId="0" xfId="0" applyNumberFormat="1" applyFont="1" applyFill="1" applyBorder="1" applyAlignment="1">
      <alignment horizontal="center" vertical="center" textRotation="90"/>
    </xf>
    <xf numFmtId="0" fontId="33" fillId="0" borderId="10" xfId="37" applyFont="1" applyBorder="1" applyAlignment="1">
      <alignment horizontal="center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0" fontId="29" fillId="0" borderId="0" xfId="0" applyNumberFormat="1" applyFont="1" applyFill="1" applyBorder="1" applyAlignment="1">
      <alignment vertical="top"/>
    </xf>
    <xf numFmtId="0" fontId="5" fillId="27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0" fontId="1" fillId="0" borderId="22" xfId="37" applyFont="1" applyBorder="1" applyAlignment="1">
      <alignment horizontal="center" vertical="center"/>
    </xf>
    <xf numFmtId="2" fontId="32" fillId="0" borderId="21" xfId="37" applyNumberFormat="1" applyFont="1" applyBorder="1" applyAlignment="1">
      <alignment horizontal="right" vertical="center"/>
    </xf>
    <xf numFmtId="2" fontId="33" fillId="0" borderId="21" xfId="37" applyNumberFormat="1" applyFont="1" applyBorder="1" applyAlignment="1">
      <alignment horizontal="right" vertical="center"/>
    </xf>
    <xf numFmtId="2" fontId="35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3" fillId="0" borderId="21" xfId="37" applyNumberFormat="1" applyFont="1" applyBorder="1" applyAlignment="1">
      <alignment vertical="center"/>
    </xf>
    <xf numFmtId="0" fontId="1" fillId="0" borderId="28" xfId="37" applyFont="1" applyBorder="1" applyAlignment="1">
      <alignment horizontal="right" vertical="center"/>
    </xf>
    <xf numFmtId="2" fontId="33" fillId="0" borderId="29" xfId="37" applyNumberFormat="1" applyFont="1" applyBorder="1" applyAlignment="1">
      <alignment horizontal="right" vertical="center"/>
    </xf>
    <xf numFmtId="0" fontId="1" fillId="0" borderId="30" xfId="37" applyFont="1" applyBorder="1" applyAlignment="1">
      <alignment horizontal="center" vertical="center"/>
    </xf>
    <xf numFmtId="0" fontId="1" fillId="0" borderId="32" xfId="37" applyFont="1" applyBorder="1" applyAlignment="1">
      <alignment horizontal="center" vertical="center"/>
    </xf>
    <xf numFmtId="0" fontId="34" fillId="0" borderId="32" xfId="37" applyFont="1" applyBorder="1" applyAlignment="1">
      <alignment horizontal="right" vertical="center"/>
    </xf>
    <xf numFmtId="0" fontId="1" fillId="0" borderId="10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3" fillId="0" borderId="0" xfId="37" applyNumberFormat="1" applyFont="1" applyBorder="1" applyAlignment="1">
      <alignment horizontal="right" vertical="center"/>
    </xf>
    <xf numFmtId="0" fontId="45" fillId="0" borderId="0" xfId="37" applyFont="1" applyBorder="1" applyAlignment="1">
      <alignment horizontal="center" vertical="center"/>
    </xf>
    <xf numFmtId="0" fontId="34" fillId="0" borderId="10" xfId="0" applyNumberFormat="1" applyFont="1" applyBorder="1" applyAlignment="1" applyProtection="1">
      <alignment horizontal="center" vertical="center"/>
      <protection locked="0" hidden="1"/>
    </xf>
    <xf numFmtId="0" fontId="40" fillId="0" borderId="10" xfId="0" applyNumberFormat="1" applyFont="1" applyBorder="1" applyAlignment="1" applyProtection="1">
      <alignment horizontal="center" vertical="center"/>
      <protection hidden="1"/>
    </xf>
    <xf numFmtId="2" fontId="34" fillId="0" borderId="10" xfId="0" applyNumberFormat="1" applyFont="1" applyBorder="1" applyAlignment="1" applyProtection="1">
      <alignment horizontal="center" vertical="center"/>
      <protection hidden="1"/>
    </xf>
    <xf numFmtId="2" fontId="40" fillId="0" borderId="10" xfId="0" applyNumberFormat="1" applyFont="1" applyBorder="1" applyAlignment="1" applyProtection="1">
      <alignment horizontal="center" vertical="center"/>
      <protection hidden="1"/>
    </xf>
    <xf numFmtId="2" fontId="34" fillId="0" borderId="10" xfId="0" applyNumberFormat="1" applyFont="1" applyBorder="1" applyAlignment="1" applyProtection="1">
      <alignment horizontal="center" vertical="center"/>
      <protection locked="0" hidden="1"/>
    </xf>
    <xf numFmtId="0" fontId="1" fillId="0" borderId="10" xfId="37" applyFont="1" applyBorder="1" applyAlignment="1">
      <alignment horizontal="right" vertical="center"/>
    </xf>
    <xf numFmtId="0" fontId="1" fillId="0" borderId="10" xfId="37" applyFont="1" applyBorder="1" applyAlignment="1">
      <alignment horizontal="right" vertical="center"/>
    </xf>
    <xf numFmtId="0" fontId="5" fillId="26" borderId="0" xfId="0" applyNumberFormat="1" applyFont="1" applyFill="1" applyBorder="1" applyAlignment="1">
      <alignment vertical="top"/>
    </xf>
    <xf numFmtId="0" fontId="5" fillId="28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9" fillId="24" borderId="0" xfId="0" applyNumberFormat="1" applyFont="1" applyFill="1" applyBorder="1" applyAlignment="1">
      <alignment horizontal="left" indent="2"/>
    </xf>
    <xf numFmtId="0" fontId="29" fillId="26" borderId="0" xfId="0" applyNumberFormat="1" applyFont="1" applyFill="1" applyBorder="1" applyAlignment="1">
      <alignment vertical="top"/>
    </xf>
    <xf numFmtId="0" fontId="40" fillId="26" borderId="0" xfId="0" applyNumberFormat="1" applyFont="1" applyFill="1" applyBorder="1" applyAlignment="1">
      <alignment horizontal="center" textRotation="90" wrapText="1"/>
    </xf>
    <xf numFmtId="0" fontId="34" fillId="26" borderId="0" xfId="0" applyNumberFormat="1" applyFont="1" applyFill="1" applyBorder="1" applyAlignment="1">
      <alignment vertical="center"/>
    </xf>
    <xf numFmtId="0" fontId="40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1" fillId="26" borderId="0" xfId="37" applyFont="1" applyFill="1"/>
    <xf numFmtId="0" fontId="28" fillId="26" borderId="0" xfId="37" applyFont="1" applyFill="1"/>
    <xf numFmtId="0" fontId="27" fillId="26" borderId="0" xfId="37" applyFont="1" applyFill="1" applyAlignment="1">
      <alignment horizontal="right"/>
    </xf>
    <xf numFmtId="0" fontId="28" fillId="26" borderId="0" xfId="37" applyFont="1" applyFill="1" applyAlignment="1">
      <alignment horizontal="right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2" fillId="0" borderId="10" xfId="37" applyFont="1" applyBorder="1" applyAlignment="1">
      <alignment horizontal="center" vertical="center" wrapText="1"/>
    </xf>
    <xf numFmtId="1" fontId="33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8" fillId="0" borderId="0" xfId="37" applyFont="1" applyFill="1" applyBorder="1"/>
    <xf numFmtId="0" fontId="28" fillId="0" borderId="0" xfId="37" applyFont="1" applyFill="1"/>
    <xf numFmtId="0" fontId="1" fillId="0" borderId="10" xfId="37" applyFont="1" applyBorder="1" applyAlignment="1">
      <alignment horizontal="right" vertical="center"/>
    </xf>
    <xf numFmtId="0" fontId="34" fillId="0" borderId="10" xfId="0" applyNumberFormat="1" applyFont="1" applyFill="1" applyBorder="1" applyAlignment="1" applyProtection="1">
      <alignment vertical="center"/>
      <protection locked="0"/>
    </xf>
    <xf numFmtId="0" fontId="44" fillId="0" borderId="15" xfId="0" applyNumberFormat="1" applyFont="1" applyFill="1" applyBorder="1" applyAlignment="1">
      <alignment horizontal="center" textRotation="90" wrapText="1"/>
    </xf>
    <xf numFmtId="0" fontId="44" fillId="0" borderId="15" xfId="0" applyNumberFormat="1" applyFont="1" applyFill="1" applyBorder="1" applyAlignment="1" applyProtection="1">
      <alignment horizontal="center" textRotation="90" wrapText="1"/>
      <protection locked="0"/>
    </xf>
    <xf numFmtId="0" fontId="47" fillId="0" borderId="15" xfId="0" applyNumberFormat="1" applyFont="1" applyFill="1" applyBorder="1" applyAlignment="1">
      <alignment horizontal="center" textRotation="90" wrapText="1"/>
    </xf>
    <xf numFmtId="0" fontId="44" fillId="0" borderId="15" xfId="0" applyNumberFormat="1" applyFont="1" applyFill="1" applyBorder="1" applyAlignment="1" applyProtection="1">
      <alignment horizontal="center" textRotation="90" wrapText="1"/>
    </xf>
    <xf numFmtId="2" fontId="9" fillId="24" borderId="17" xfId="0" applyNumberFormat="1" applyFont="1" applyFill="1" applyBorder="1" applyAlignment="1">
      <alignment horizontal="left"/>
    </xf>
    <xf numFmtId="2" fontId="9" fillId="24" borderId="17" xfId="0" applyNumberFormat="1" applyFont="1" applyFill="1" applyBorder="1" applyAlignment="1">
      <alignment horizontal="left" indent="2"/>
    </xf>
    <xf numFmtId="2" fontId="33" fillId="0" borderId="21" xfId="37" applyNumberFormat="1" applyFont="1" applyBorder="1" applyAlignment="1" applyProtection="1">
      <alignment horizontal="right" vertical="center"/>
      <protection locked="0" hidden="1"/>
    </xf>
    <xf numFmtId="2" fontId="36" fillId="0" borderId="10" xfId="37" applyNumberFormat="1" applyFont="1" applyBorder="1" applyAlignment="1" applyProtection="1">
      <alignment horizontal="center" vertical="center"/>
      <protection hidden="1"/>
    </xf>
    <xf numFmtId="2" fontId="61" fillId="33" borderId="17" xfId="0" applyNumberFormat="1" applyFont="1" applyFill="1" applyBorder="1" applyAlignment="1">
      <alignment horizontal="center" vertical="center"/>
    </xf>
    <xf numFmtId="1" fontId="62" fillId="32" borderId="0" xfId="0" applyNumberFormat="1" applyFont="1" applyFill="1" applyBorder="1" applyAlignment="1">
      <alignment horizontal="center" vertical="center"/>
    </xf>
    <xf numFmtId="1" fontId="62" fillId="33" borderId="0" xfId="0" applyNumberFormat="1" applyFont="1" applyFill="1" applyBorder="1" applyAlignment="1">
      <alignment horizontal="center" vertical="center"/>
    </xf>
    <xf numFmtId="1" fontId="62" fillId="31" borderId="0" xfId="0" applyNumberFormat="1" applyFont="1" applyFill="1" applyBorder="1" applyAlignment="1">
      <alignment horizontal="center" vertical="center"/>
    </xf>
    <xf numFmtId="2" fontId="62" fillId="31" borderId="0" xfId="0" applyNumberFormat="1" applyFont="1" applyFill="1" applyBorder="1" applyAlignment="1">
      <alignment horizontal="center" vertical="center"/>
    </xf>
    <xf numFmtId="2" fontId="32" fillId="31" borderId="0" xfId="0" applyNumberFormat="1" applyFont="1" applyFill="1" applyBorder="1" applyAlignment="1" applyProtection="1">
      <alignment horizontal="center"/>
      <protection locked="0"/>
    </xf>
    <xf numFmtId="2" fontId="32" fillId="31" borderId="0" xfId="0" applyNumberFormat="1" applyFont="1" applyFill="1" applyBorder="1" applyAlignment="1" applyProtection="1">
      <alignment horizontal="left"/>
    </xf>
    <xf numFmtId="2" fontId="32" fillId="35" borderId="0" xfId="0" applyNumberFormat="1" applyFont="1" applyFill="1" applyBorder="1" applyAlignment="1" applyProtection="1">
      <alignment horizontal="center" vertical="center"/>
      <protection locked="0"/>
    </xf>
    <xf numFmtId="2" fontId="32" fillId="35" borderId="0" xfId="0" applyNumberFormat="1" applyFont="1" applyFill="1" applyBorder="1" applyAlignment="1" applyProtection="1">
      <alignment horizontal="left"/>
    </xf>
    <xf numFmtId="2" fontId="32" fillId="35" borderId="0" xfId="0" applyNumberFormat="1" applyFont="1" applyFill="1" applyBorder="1" applyAlignment="1" applyProtection="1">
      <alignment horizontal="center"/>
      <protection locked="0"/>
    </xf>
    <xf numFmtId="2" fontId="64" fillId="36" borderId="17" xfId="0" applyNumberFormat="1" applyFont="1" applyFill="1" applyBorder="1" applyAlignment="1">
      <alignment horizontal="center"/>
    </xf>
    <xf numFmtId="0" fontId="2" fillId="0" borderId="10" xfId="37" applyFont="1" applyBorder="1" applyAlignment="1">
      <alignment horizontal="center" vertical="center" wrapText="1"/>
    </xf>
    <xf numFmtId="0" fontId="9" fillId="39" borderId="0" xfId="0" applyNumberFormat="1" applyFont="1" applyFill="1" applyBorder="1" applyAlignment="1">
      <alignment horizontal="right" vertical="top"/>
    </xf>
    <xf numFmtId="0" fontId="9" fillId="39" borderId="0" xfId="0" applyNumberFormat="1" applyFont="1" applyFill="1" applyBorder="1" applyAlignment="1" applyProtection="1">
      <alignment vertical="top"/>
    </xf>
    <xf numFmtId="0" fontId="9" fillId="39" borderId="0" xfId="0" applyNumberFormat="1" applyFont="1" applyFill="1" applyBorder="1" applyAlignment="1" applyProtection="1">
      <alignment horizontal="right" vertical="top"/>
    </xf>
    <xf numFmtId="0" fontId="29" fillId="39" borderId="0" xfId="0" applyNumberFormat="1" applyFont="1" applyFill="1" applyBorder="1" applyAlignment="1">
      <alignment vertical="top"/>
    </xf>
    <xf numFmtId="0" fontId="9" fillId="39" borderId="11" xfId="0" applyNumberFormat="1" applyFont="1" applyFill="1" applyBorder="1" applyAlignment="1" applyProtection="1">
      <alignment vertical="top"/>
      <protection locked="0"/>
    </xf>
    <xf numFmtId="0" fontId="9" fillId="39" borderId="11" xfId="0" applyNumberFormat="1" applyFont="1" applyFill="1" applyBorder="1" applyAlignment="1" applyProtection="1">
      <alignment vertical="top"/>
    </xf>
    <xf numFmtId="0" fontId="9" fillId="39" borderId="43" xfId="0" applyNumberFormat="1" applyFont="1" applyFill="1" applyBorder="1" applyAlignment="1">
      <alignment horizontal="center" vertical="top"/>
    </xf>
    <xf numFmtId="0" fontId="9" fillId="39" borderId="43" xfId="0" applyNumberFormat="1" applyFont="1" applyFill="1" applyBorder="1" applyAlignment="1">
      <alignment horizontal="right" vertical="top"/>
    </xf>
    <xf numFmtId="0" fontId="44" fillId="0" borderId="22" xfId="0" applyNumberFormat="1" applyFont="1" applyFill="1" applyBorder="1" applyAlignment="1">
      <alignment horizontal="center" vertical="center" wrapText="1"/>
    </xf>
    <xf numFmtId="0" fontId="44" fillId="0" borderId="44" xfId="0" applyNumberFormat="1" applyFont="1" applyFill="1" applyBorder="1" applyAlignment="1">
      <alignment horizontal="center" vertical="center" wrapText="1"/>
    </xf>
    <xf numFmtId="17" fontId="42" fillId="0" borderId="22" xfId="0" applyNumberFormat="1" applyFont="1" applyBorder="1" applyAlignment="1">
      <alignment horizontal="center" vertical="center"/>
    </xf>
    <xf numFmtId="0" fontId="34" fillId="0" borderId="21" xfId="0" applyNumberFormat="1" applyFont="1" applyBorder="1" applyAlignment="1" applyProtection="1">
      <alignment horizontal="center" vertical="center"/>
      <protection locked="0" hidden="1"/>
    </xf>
    <xf numFmtId="17" fontId="34" fillId="0" borderId="22" xfId="0" applyNumberFormat="1" applyFont="1" applyBorder="1" applyAlignment="1" applyProtection="1">
      <alignment horizontal="center" vertical="center"/>
      <protection locked="0"/>
    </xf>
    <xf numFmtId="17" fontId="34" fillId="0" borderId="22" xfId="0" applyNumberFormat="1" applyFont="1" applyFill="1" applyBorder="1" applyAlignment="1" applyProtection="1">
      <alignment horizontal="center" vertical="center"/>
    </xf>
    <xf numFmtId="17" fontId="34" fillId="0" borderId="22" xfId="0" applyNumberFormat="1" applyFont="1" applyFill="1" applyBorder="1" applyAlignment="1" applyProtection="1">
      <alignment horizontal="center" vertical="center"/>
      <protection locked="0"/>
    </xf>
    <xf numFmtId="0" fontId="40" fillId="0" borderId="27" xfId="0" applyNumberFormat="1" applyFont="1" applyBorder="1" applyAlignment="1">
      <alignment horizontal="center" vertical="center" textRotation="90"/>
    </xf>
    <xf numFmtId="0" fontId="51" fillId="0" borderId="28" xfId="0" applyNumberFormat="1" applyFont="1" applyBorder="1" applyAlignment="1" applyProtection="1">
      <alignment horizontal="center" vertical="center" textRotation="90"/>
      <protection hidden="1"/>
    </xf>
    <xf numFmtId="2" fontId="51" fillId="0" borderId="28" xfId="0" applyNumberFormat="1" applyFont="1" applyBorder="1" applyAlignment="1" applyProtection="1">
      <alignment horizontal="center" vertical="center" textRotation="90"/>
      <protection hidden="1"/>
    </xf>
    <xf numFmtId="0" fontId="40" fillId="0" borderId="29" xfId="0" applyNumberFormat="1" applyFont="1" applyBorder="1" applyAlignment="1" applyProtection="1">
      <alignment horizontal="center" vertical="center" textRotation="90"/>
      <protection hidden="1"/>
    </xf>
    <xf numFmtId="0" fontId="1" fillId="0" borderId="10" xfId="37" applyFont="1" applyBorder="1" applyAlignment="1">
      <alignment horizontal="right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2" fillId="0" borderId="10" xfId="37" applyFont="1" applyBorder="1" applyAlignment="1">
      <alignment horizontal="center" vertical="center" wrapText="1"/>
    </xf>
    <xf numFmtId="0" fontId="68" fillId="35" borderId="0" xfId="0" applyNumberFormat="1" applyFont="1" applyFill="1" applyBorder="1" applyAlignment="1">
      <alignment vertical="top"/>
    </xf>
    <xf numFmtId="0" fontId="72" fillId="35" borderId="0" xfId="0" applyNumberFormat="1" applyFont="1" applyFill="1" applyBorder="1" applyAlignment="1">
      <alignment horizontal="left" vertical="top"/>
    </xf>
    <xf numFmtId="0" fontId="70" fillId="35" borderId="0" xfId="0" applyNumberFormat="1" applyFont="1" applyFill="1" applyBorder="1" applyAlignment="1">
      <alignment vertical="center"/>
    </xf>
    <xf numFmtId="0" fontId="74" fillId="35" borderId="10" xfId="0" applyNumberFormat="1" applyFont="1" applyFill="1" applyBorder="1" applyAlignment="1">
      <alignment horizontal="center" vertical="top"/>
    </xf>
    <xf numFmtId="9" fontId="74" fillId="35" borderId="10" xfId="0" applyNumberFormat="1" applyFont="1" applyFill="1" applyBorder="1" applyAlignment="1" applyProtection="1">
      <alignment horizontal="center" vertical="center"/>
      <protection locked="0"/>
    </xf>
    <xf numFmtId="2" fontId="76" fillId="31" borderId="0" xfId="0" applyNumberFormat="1" applyFont="1" applyFill="1" applyBorder="1" applyAlignment="1">
      <alignment horizontal="left" indent="1"/>
    </xf>
    <xf numFmtId="2" fontId="76" fillId="35" borderId="0" xfId="0" applyNumberFormat="1" applyFont="1" applyFill="1" applyBorder="1" applyAlignment="1">
      <alignment horizontal="left" vertical="center" wrapText="1" indent="1"/>
    </xf>
    <xf numFmtId="2" fontId="76" fillId="35" borderId="0" xfId="0" applyNumberFormat="1" applyFont="1" applyFill="1" applyBorder="1" applyAlignment="1">
      <alignment horizontal="left" vertical="center" indent="1"/>
    </xf>
    <xf numFmtId="2" fontId="76" fillId="35" borderId="0" xfId="0" applyNumberFormat="1" applyFont="1" applyFill="1" applyBorder="1" applyAlignment="1">
      <alignment horizontal="left" indent="1"/>
    </xf>
    <xf numFmtId="2" fontId="76" fillId="31" borderId="0" xfId="0" applyNumberFormat="1" applyFont="1" applyFill="1" applyBorder="1" applyAlignment="1">
      <alignment horizontal="left" vertical="center" wrapText="1" indent="1"/>
    </xf>
    <xf numFmtId="0" fontId="1" fillId="0" borderId="10" xfId="37" applyFont="1" applyBorder="1" applyAlignment="1">
      <alignment horizontal="right" vertical="center"/>
    </xf>
    <xf numFmtId="0" fontId="40" fillId="0" borderId="10" xfId="0" applyNumberFormat="1" applyFont="1" applyBorder="1" applyAlignment="1" applyProtection="1">
      <alignment horizontal="center" vertical="center"/>
      <protection locked="0" hidden="1"/>
    </xf>
    <xf numFmtId="2" fontId="36" fillId="0" borderId="10" xfId="37" applyNumberFormat="1" applyFont="1" applyBorder="1" applyAlignment="1" applyProtection="1">
      <alignment horizontal="center" vertical="center"/>
      <protection locked="0"/>
    </xf>
    <xf numFmtId="0" fontId="74" fillId="35" borderId="10" xfId="0" applyNumberFormat="1" applyFont="1" applyFill="1" applyBorder="1" applyAlignment="1" applyProtection="1">
      <alignment horizontal="center" vertical="center"/>
      <protection locked="0"/>
    </xf>
    <xf numFmtId="0" fontId="71" fillId="35" borderId="10" xfId="0" applyNumberFormat="1" applyFont="1" applyFill="1" applyBorder="1" applyAlignment="1" applyProtection="1">
      <alignment horizontal="center"/>
      <protection locked="0"/>
    </xf>
    <xf numFmtId="0" fontId="70" fillId="35" borderId="36" xfId="0" applyNumberFormat="1" applyFont="1" applyFill="1" applyBorder="1" applyAlignment="1">
      <alignment horizontal="left" vertical="center" indent="1"/>
    </xf>
    <xf numFmtId="0" fontId="70" fillId="35" borderId="0" xfId="0" applyNumberFormat="1" applyFont="1" applyFill="1" applyBorder="1" applyAlignment="1">
      <alignment horizontal="left" vertical="center" indent="1"/>
    </xf>
    <xf numFmtId="0" fontId="70" fillId="35" borderId="35" xfId="0" applyNumberFormat="1" applyFont="1" applyFill="1" applyBorder="1" applyAlignment="1">
      <alignment horizontal="left" vertical="center" indent="1"/>
    </xf>
    <xf numFmtId="0" fontId="69" fillId="35" borderId="0" xfId="0" applyNumberFormat="1" applyFont="1" applyFill="1" applyBorder="1" applyAlignment="1">
      <alignment horizontal="left" vertical="top"/>
    </xf>
    <xf numFmtId="0" fontId="9" fillId="39" borderId="0" xfId="0" applyNumberFormat="1" applyFont="1" applyFill="1" applyBorder="1" applyAlignment="1" applyProtection="1">
      <alignment horizontal="left" vertical="top"/>
      <protection locked="0"/>
    </xf>
    <xf numFmtId="0" fontId="9" fillId="39" borderId="0" xfId="0" applyNumberFormat="1" applyFont="1" applyFill="1" applyBorder="1" applyAlignment="1">
      <alignment horizontal="right" vertical="top"/>
    </xf>
    <xf numFmtId="0" fontId="9" fillId="39" borderId="0" xfId="0" applyNumberFormat="1" applyFont="1" applyFill="1" applyBorder="1" applyAlignment="1" applyProtection="1">
      <alignment horizontal="left" vertical="top" wrapText="1"/>
      <protection locked="0"/>
    </xf>
    <xf numFmtId="0" fontId="0" fillId="39" borderId="0" xfId="0" applyFill="1" applyBorder="1" applyAlignment="1">
      <alignment vertical="top" wrapText="1"/>
    </xf>
    <xf numFmtId="0" fontId="0" fillId="39" borderId="11" xfId="0" applyFill="1" applyBorder="1" applyAlignment="1">
      <alignment vertical="top" wrapText="1"/>
    </xf>
    <xf numFmtId="0" fontId="9" fillId="39" borderId="11" xfId="0" applyNumberFormat="1" applyFont="1" applyFill="1" applyBorder="1" applyAlignment="1" applyProtection="1">
      <alignment horizontal="right" vertical="top"/>
    </xf>
    <xf numFmtId="0" fontId="70" fillId="35" borderId="0" xfId="0" applyNumberFormat="1" applyFont="1" applyFill="1" applyBorder="1" applyAlignment="1">
      <alignment vertical="center"/>
    </xf>
    <xf numFmtId="0" fontId="70" fillId="35" borderId="35" xfId="0" applyNumberFormat="1" applyFont="1" applyFill="1" applyBorder="1" applyAlignment="1">
      <alignment vertical="center"/>
    </xf>
    <xf numFmtId="0" fontId="78" fillId="37" borderId="0" xfId="0" applyNumberFormat="1" applyFont="1" applyFill="1" applyBorder="1" applyAlignment="1">
      <alignment horizontal="center" vertical="top" wrapText="1"/>
    </xf>
    <xf numFmtId="0" fontId="78" fillId="37" borderId="45" xfId="0" applyNumberFormat="1" applyFont="1" applyFill="1" applyBorder="1" applyAlignment="1">
      <alignment horizontal="center" vertical="top" wrapText="1"/>
    </xf>
    <xf numFmtId="0" fontId="57" fillId="37" borderId="45" xfId="0" applyNumberFormat="1" applyFont="1" applyFill="1" applyBorder="1" applyAlignment="1">
      <alignment horizontal="center" vertical="top"/>
    </xf>
    <xf numFmtId="0" fontId="53" fillId="0" borderId="0" xfId="0" applyNumberFormat="1" applyFont="1" applyFill="1" applyBorder="1" applyAlignment="1">
      <alignment horizontal="center" vertical="top"/>
    </xf>
    <xf numFmtId="0" fontId="70" fillId="35" borderId="36" xfId="0" applyNumberFormat="1" applyFont="1" applyFill="1" applyBorder="1" applyAlignment="1">
      <alignment horizontal="center" vertical="center"/>
    </xf>
    <xf numFmtId="0" fontId="70" fillId="35" borderId="0" xfId="0" applyNumberFormat="1" applyFont="1" applyFill="1" applyBorder="1" applyAlignment="1">
      <alignment horizontal="center" vertical="center"/>
    </xf>
    <xf numFmtId="0" fontId="9" fillId="39" borderId="11" xfId="0" applyNumberFormat="1" applyFont="1" applyFill="1" applyBorder="1" applyAlignment="1" applyProtection="1">
      <alignment horizontal="left" vertical="top"/>
    </xf>
    <xf numFmtId="0" fontId="9" fillId="39" borderId="11" xfId="0" applyNumberFormat="1" applyFont="1" applyFill="1" applyBorder="1" applyAlignment="1" applyProtection="1">
      <alignment horizontal="left" vertical="top"/>
      <protection locked="0"/>
    </xf>
    <xf numFmtId="0" fontId="9" fillId="39" borderId="38" xfId="0" applyNumberFormat="1" applyFont="1" applyFill="1" applyBorder="1" applyAlignment="1" applyProtection="1">
      <alignment horizontal="left" vertical="top"/>
      <protection locked="0"/>
    </xf>
    <xf numFmtId="0" fontId="9" fillId="38" borderId="10" xfId="0" applyNumberFormat="1" applyFont="1" applyFill="1" applyBorder="1" applyAlignment="1" applyProtection="1">
      <alignment horizontal="center" vertical="top"/>
      <protection hidden="1"/>
    </xf>
    <xf numFmtId="0" fontId="60" fillId="0" borderId="40" xfId="0" applyNumberFormat="1" applyFont="1" applyBorder="1" applyAlignment="1" applyProtection="1">
      <alignment horizontal="center" vertical="top"/>
      <protection locked="0"/>
    </xf>
    <xf numFmtId="0" fontId="60" fillId="0" borderId="41" xfId="0" applyNumberFormat="1" applyFont="1" applyBorder="1" applyAlignment="1" applyProtection="1">
      <alignment horizontal="center" vertical="top"/>
      <protection locked="0"/>
    </xf>
    <xf numFmtId="0" fontId="60" fillId="0" borderId="42" xfId="0" applyNumberFormat="1" applyFont="1" applyBorder="1" applyAlignment="1" applyProtection="1">
      <alignment horizontal="center" vertical="top"/>
      <protection locked="0"/>
    </xf>
    <xf numFmtId="0" fontId="43" fillId="0" borderId="43" xfId="0" applyNumberFormat="1" applyFont="1" applyFill="1" applyBorder="1" applyAlignment="1">
      <alignment horizontal="center" vertical="center"/>
    </xf>
    <xf numFmtId="0" fontId="43" fillId="0" borderId="0" xfId="0" applyNumberFormat="1" applyFont="1" applyFill="1" applyBorder="1" applyAlignment="1">
      <alignment horizontal="center" vertical="center"/>
    </xf>
    <xf numFmtId="0" fontId="43" fillId="0" borderId="37" xfId="0" applyNumberFormat="1" applyFont="1" applyFill="1" applyBorder="1" applyAlignment="1">
      <alignment horizontal="center" vertical="center"/>
    </xf>
    <xf numFmtId="49" fontId="9" fillId="39" borderId="0" xfId="0" quotePrefix="1" applyNumberFormat="1" applyFont="1" applyFill="1" applyBorder="1" applyAlignment="1" applyProtection="1">
      <alignment horizontal="left" vertical="top"/>
      <protection locked="0"/>
    </xf>
    <xf numFmtId="49" fontId="9" fillId="39" borderId="37" xfId="0" applyNumberFormat="1" applyFont="1" applyFill="1" applyBorder="1" applyAlignment="1" applyProtection="1">
      <alignment horizontal="left" vertical="top"/>
      <protection locked="0"/>
    </xf>
    <xf numFmtId="0" fontId="9" fillId="39" borderId="0" xfId="0" applyNumberFormat="1" applyFont="1" applyFill="1" applyBorder="1" applyAlignment="1">
      <alignment horizontal="left" vertical="top"/>
    </xf>
    <xf numFmtId="2" fontId="66" fillId="30" borderId="0" xfId="44" applyNumberFormat="1" applyFont="1" applyFill="1" applyBorder="1" applyAlignment="1" applyProtection="1">
      <alignment horizontal="center" vertical="center" wrapText="1"/>
    </xf>
    <xf numFmtId="2" fontId="67" fillId="30" borderId="0" xfId="0" applyNumberFormat="1" applyFont="1" applyFill="1" applyBorder="1" applyAlignment="1">
      <alignment horizontal="center" vertical="center"/>
    </xf>
    <xf numFmtId="2" fontId="75" fillId="34" borderId="0" xfId="0" applyNumberFormat="1" applyFont="1" applyFill="1" applyBorder="1" applyAlignment="1">
      <alignment horizontal="center" vertical="center"/>
    </xf>
    <xf numFmtId="2" fontId="59" fillId="29" borderId="11" xfId="0" applyNumberFormat="1" applyFont="1" applyFill="1" applyBorder="1" applyAlignment="1">
      <alignment horizontal="center" vertical="center"/>
    </xf>
    <xf numFmtId="1" fontId="62" fillId="33" borderId="0" xfId="0" applyNumberFormat="1" applyFont="1" applyFill="1" applyBorder="1" applyAlignment="1">
      <alignment horizontal="center" vertical="center" wrapText="1"/>
    </xf>
    <xf numFmtId="1" fontId="63" fillId="32" borderId="0" xfId="0" applyNumberFormat="1" applyFont="1" applyFill="1" applyBorder="1" applyAlignment="1">
      <alignment horizontal="center" vertical="center" wrapText="1"/>
    </xf>
    <xf numFmtId="2" fontId="9" fillId="24" borderId="0" xfId="0" applyNumberFormat="1" applyFont="1" applyFill="1" applyBorder="1" applyAlignment="1">
      <alignment horizontal="right" indent="1"/>
    </xf>
    <xf numFmtId="2" fontId="9" fillId="24" borderId="17" xfId="0" applyNumberFormat="1" applyFont="1" applyFill="1" applyBorder="1" applyAlignment="1">
      <alignment horizontal="right" indent="1"/>
    </xf>
    <xf numFmtId="2" fontId="64" fillId="32" borderId="0" xfId="0" applyNumberFormat="1" applyFont="1" applyFill="1" applyBorder="1" applyAlignment="1">
      <alignment horizontal="center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left" vertical="center"/>
    </xf>
    <xf numFmtId="0" fontId="2" fillId="0" borderId="10" xfId="37" applyFont="1" applyBorder="1" applyAlignment="1">
      <alignment horizontal="left" vertical="center"/>
    </xf>
    <xf numFmtId="0" fontId="34" fillId="0" borderId="12" xfId="37" applyFont="1" applyBorder="1" applyAlignment="1">
      <alignment horizontal="center" vertical="center"/>
    </xf>
    <xf numFmtId="0" fontId="34" fillId="0" borderId="13" xfId="37" applyFont="1" applyBorder="1" applyAlignment="1">
      <alignment horizontal="center" vertical="center"/>
    </xf>
    <xf numFmtId="0" fontId="34" fillId="0" borderId="14" xfId="37" applyFont="1" applyBorder="1" applyAlignment="1">
      <alignment horizontal="center" vertical="center"/>
    </xf>
    <xf numFmtId="0" fontId="6" fillId="0" borderId="12" xfId="37" applyFont="1" applyBorder="1" applyAlignment="1">
      <alignment horizontal="left" vertical="center" wrapText="1"/>
    </xf>
    <xf numFmtId="0" fontId="6" fillId="0" borderId="13" xfId="37" applyFont="1" applyBorder="1" applyAlignment="1">
      <alignment horizontal="left" vertical="center" wrapText="1"/>
    </xf>
    <xf numFmtId="0" fontId="6" fillId="0" borderId="14" xfId="37" applyFont="1" applyBorder="1" applyAlignment="1">
      <alignment horizontal="left" vertical="center" wrapText="1"/>
    </xf>
    <xf numFmtId="0" fontId="1" fillId="0" borderId="10" xfId="37" applyFont="1" applyBorder="1" applyAlignment="1">
      <alignment horizontal="right" vertical="center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0" fontId="1" fillId="0" borderId="14" xfId="37" applyFont="1" applyBorder="1" applyAlignment="1">
      <alignment horizontal="left" vertical="center"/>
    </xf>
    <xf numFmtId="0" fontId="33" fillId="0" borderId="10" xfId="37" applyFont="1" applyBorder="1" applyAlignment="1">
      <alignment horizontal="center" vertical="center"/>
    </xf>
    <xf numFmtId="0" fontId="1" fillId="0" borderId="10" xfId="37" applyFont="1" applyFill="1" applyBorder="1" applyAlignment="1">
      <alignment horizontal="center" vertical="center"/>
    </xf>
    <xf numFmtId="0" fontId="1" fillId="0" borderId="23" xfId="37" applyFont="1" applyBorder="1" applyAlignment="1">
      <alignment horizontal="center" vertical="top"/>
    </xf>
    <xf numFmtId="0" fontId="1" fillId="0" borderId="24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0" fontId="2" fillId="0" borderId="21" xfId="37" applyFont="1" applyBorder="1" applyAlignment="1">
      <alignment horizontal="left" vertical="center"/>
    </xf>
    <xf numFmtId="0" fontId="1" fillId="0" borderId="12" xfId="37" applyFont="1" applyBorder="1" applyAlignment="1">
      <alignment horizontal="left" vertical="top"/>
    </xf>
    <xf numFmtId="0" fontId="1" fillId="0" borderId="13" xfId="37" applyFont="1" applyBorder="1" applyAlignment="1">
      <alignment horizontal="left" vertical="top"/>
    </xf>
    <xf numFmtId="0" fontId="1" fillId="0" borderId="14" xfId="37" applyFont="1" applyBorder="1" applyAlignment="1">
      <alignment horizontal="left" vertical="top"/>
    </xf>
    <xf numFmtId="0" fontId="41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21" xfId="37" applyFont="1" applyBorder="1" applyAlignment="1">
      <alignment horizontal="left" vertical="center"/>
    </xf>
    <xf numFmtId="0" fontId="27" fillId="0" borderId="10" xfId="37" applyFont="1" applyBorder="1" applyAlignment="1">
      <alignment horizontal="center" vertical="center"/>
    </xf>
    <xf numFmtId="0" fontId="27" fillId="0" borderId="12" xfId="37" applyFont="1" applyBorder="1" applyAlignment="1">
      <alignment horizontal="center" vertical="center"/>
    </xf>
    <xf numFmtId="0" fontId="27" fillId="0" borderId="13" xfId="37" applyFont="1" applyBorder="1" applyAlignment="1">
      <alignment horizontal="center" vertical="center"/>
    </xf>
    <xf numFmtId="0" fontId="27" fillId="0" borderId="14" xfId="37" applyFont="1" applyBorder="1" applyAlignment="1">
      <alignment horizontal="center" vertical="center"/>
    </xf>
    <xf numFmtId="0" fontId="5" fillId="0" borderId="12" xfId="37" applyFont="1" applyBorder="1" applyAlignment="1">
      <alignment horizontal="center" vertical="center"/>
    </xf>
    <xf numFmtId="0" fontId="0" fillId="0" borderId="13" xfId="37" applyFont="1" applyBorder="1" applyAlignment="1">
      <alignment horizontal="center" vertical="center"/>
    </xf>
    <xf numFmtId="0" fontId="0" fillId="0" borderId="14" xfId="37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left" vertical="center"/>
    </xf>
    <xf numFmtId="2" fontId="1" fillId="0" borderId="13" xfId="0" applyNumberFormat="1" applyFont="1" applyBorder="1" applyAlignment="1">
      <alignment horizontal="left" vertical="center"/>
    </xf>
    <xf numFmtId="2" fontId="1" fillId="0" borderId="14" xfId="0" applyNumberFormat="1" applyFont="1" applyBorder="1" applyAlignment="1">
      <alignment horizontal="left" vertical="center"/>
    </xf>
    <xf numFmtId="0" fontId="52" fillId="0" borderId="0" xfId="37" applyFont="1" applyFill="1" applyAlignment="1">
      <alignment horizontal="center" vertical="top" wrapText="1"/>
    </xf>
    <xf numFmtId="0" fontId="2" fillId="0" borderId="12" xfId="37" applyFont="1" applyBorder="1" applyAlignment="1">
      <alignment horizontal="center" vertical="center" wrapText="1"/>
    </xf>
    <xf numFmtId="0" fontId="2" fillId="0" borderId="26" xfId="37" applyFont="1" applyBorder="1" applyAlignment="1">
      <alignment horizontal="center" vertical="center" wrapText="1"/>
    </xf>
    <xf numFmtId="0" fontId="33" fillId="0" borderId="10" xfId="37" applyFont="1" applyBorder="1" applyAlignment="1">
      <alignment horizontal="center" vertical="center" wrapText="1"/>
    </xf>
    <xf numFmtId="2" fontId="33" fillId="0" borderId="12" xfId="37" applyNumberFormat="1" applyFont="1" applyBorder="1" applyAlignment="1">
      <alignment horizontal="right" vertical="center" wrapText="1"/>
    </xf>
    <xf numFmtId="2" fontId="33" fillId="0" borderId="26" xfId="37" applyNumberFormat="1" applyFont="1" applyBorder="1" applyAlignment="1">
      <alignment horizontal="right" vertical="center" wrapText="1"/>
    </xf>
    <xf numFmtId="0" fontId="30" fillId="0" borderId="27" xfId="37" applyFont="1" applyBorder="1" applyAlignment="1">
      <alignment horizontal="right" vertical="center"/>
    </xf>
    <xf numFmtId="0" fontId="30" fillId="0" borderId="28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0" fontId="2" fillId="0" borderId="17" xfId="37" applyFont="1" applyBorder="1" applyAlignment="1">
      <alignment horizontal="center" vertical="center" wrapText="1"/>
    </xf>
    <xf numFmtId="0" fontId="2" fillId="0" borderId="19" xfId="37" applyFont="1" applyBorder="1" applyAlignment="1">
      <alignment horizontal="center" vertical="center" wrapText="1"/>
    </xf>
    <xf numFmtId="0" fontId="2" fillId="0" borderId="11" xfId="37" applyFont="1" applyBorder="1" applyAlignment="1">
      <alignment horizontal="center" vertical="center" wrapText="1"/>
    </xf>
    <xf numFmtId="0" fontId="2" fillId="0" borderId="20" xfId="37" applyFont="1" applyBorder="1" applyAlignment="1">
      <alignment horizontal="center" vertical="center" wrapText="1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38" fillId="0" borderId="10" xfId="37" applyFont="1" applyFill="1" applyBorder="1" applyAlignment="1">
      <alignment horizontal="left" vertical="center" wrapText="1"/>
    </xf>
    <xf numFmtId="0" fontId="1" fillId="0" borderId="10" xfId="37" applyFont="1" applyFill="1" applyBorder="1" applyAlignment="1">
      <alignment vertical="center"/>
    </xf>
    <xf numFmtId="0" fontId="9" fillId="0" borderId="12" xfId="37" applyFont="1" applyBorder="1" applyAlignment="1">
      <alignment horizontal="right" vertical="center"/>
    </xf>
    <xf numFmtId="0" fontId="9" fillId="0" borderId="13" xfId="37" applyFont="1" applyBorder="1" applyAlignment="1">
      <alignment horizontal="right" vertical="center"/>
    </xf>
    <xf numFmtId="0" fontId="9" fillId="0" borderId="14" xfId="37" applyFont="1" applyBorder="1" applyAlignment="1">
      <alignment horizontal="right" vertical="center"/>
    </xf>
    <xf numFmtId="0" fontId="1" fillId="0" borderId="10" xfId="37" applyFont="1" applyFill="1" applyBorder="1" applyAlignment="1">
      <alignment horizontal="left" vertical="center"/>
    </xf>
    <xf numFmtId="0" fontId="1" fillId="0" borderId="18" xfId="37" applyFont="1" applyBorder="1" applyAlignment="1">
      <alignment horizontal="center" vertical="center"/>
    </xf>
    <xf numFmtId="0" fontId="1" fillId="0" borderId="39" xfId="37" applyFont="1" applyBorder="1" applyAlignment="1">
      <alignment horizontal="center" vertical="center"/>
    </xf>
    <xf numFmtId="0" fontId="1" fillId="0" borderId="3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0" fontId="6" fillId="0" borderId="12" xfId="37" applyFont="1" applyBorder="1" applyAlignment="1">
      <alignment horizontal="left" vertical="top" wrapText="1"/>
    </xf>
    <xf numFmtId="0" fontId="6" fillId="0" borderId="13" xfId="37" applyFont="1" applyBorder="1" applyAlignment="1">
      <alignment horizontal="left" vertical="top" wrapText="1"/>
    </xf>
    <xf numFmtId="0" fontId="6" fillId="0" borderId="14" xfId="37" applyFont="1" applyBorder="1" applyAlignment="1">
      <alignment horizontal="left" vertical="top" wrapText="1"/>
    </xf>
    <xf numFmtId="0" fontId="46" fillId="0" borderId="0" xfId="37" applyFont="1" applyAlignment="1">
      <alignment horizontal="center" vertical="center"/>
    </xf>
    <xf numFmtId="0" fontId="77" fillId="0" borderId="0" xfId="37" applyFont="1" applyBorder="1" applyAlignment="1">
      <alignment horizontal="center" vertical="center"/>
    </xf>
    <xf numFmtId="0" fontId="1" fillId="0" borderId="31" xfId="37" applyFont="1" applyBorder="1" applyAlignment="1">
      <alignment horizontal="left" vertical="center"/>
    </xf>
    <xf numFmtId="0" fontId="1" fillId="0" borderId="32" xfId="37" applyFont="1" applyBorder="1" applyAlignment="1">
      <alignment horizontal="left" vertical="center"/>
    </xf>
    <xf numFmtId="0" fontId="31" fillId="0" borderId="33" xfId="37" applyFont="1" applyFill="1" applyBorder="1" applyAlignment="1">
      <alignment horizontal="center" vertical="center"/>
    </xf>
    <xf numFmtId="0" fontId="31" fillId="0" borderId="34" xfId="37" applyFont="1" applyFill="1" applyBorder="1" applyAlignment="1">
      <alignment horizontal="center" vertical="center"/>
    </xf>
    <xf numFmtId="0" fontId="1" fillId="0" borderId="15" xfId="37" applyFont="1" applyBorder="1" applyAlignment="1">
      <alignment horizontal="left" vertical="center"/>
    </xf>
    <xf numFmtId="0" fontId="1" fillId="0" borderId="10" xfId="37" applyFont="1" applyBorder="1" applyAlignment="1">
      <alignment horizontal="center" vertical="center"/>
    </xf>
    <xf numFmtId="2" fontId="33" fillId="0" borderId="10" xfId="37" applyNumberFormat="1" applyFont="1" applyBorder="1" applyAlignment="1">
      <alignment horizontal="center" vertical="center"/>
    </xf>
    <xf numFmtId="0" fontId="31" fillId="0" borderId="32" xfId="38" applyFont="1" applyFill="1" applyBorder="1" applyAlignment="1">
      <alignment horizontal="left" vertical="center"/>
    </xf>
    <xf numFmtId="0" fontId="31" fillId="0" borderId="32" xfId="37" applyFont="1" applyFill="1" applyBorder="1" applyAlignment="1">
      <alignment horizontal="left" vertical="center"/>
    </xf>
    <xf numFmtId="0" fontId="1" fillId="0" borderId="22" xfId="37" applyFont="1" applyBorder="1" applyAlignment="1">
      <alignment horizontal="center" vertical="top"/>
    </xf>
    <xf numFmtId="2" fontId="33" fillId="0" borderId="12" xfId="37" applyNumberFormat="1" applyFont="1" applyBorder="1" applyAlignment="1">
      <alignment horizontal="center" vertical="center"/>
    </xf>
    <xf numFmtId="2" fontId="33" fillId="0" borderId="13" xfId="37" applyNumberFormat="1" applyFont="1" applyBorder="1" applyAlignment="1">
      <alignment horizontal="center" vertical="center"/>
    </xf>
    <xf numFmtId="2" fontId="33" fillId="0" borderId="14" xfId="37" applyNumberFormat="1" applyFont="1" applyBorder="1" applyAlignment="1">
      <alignment horizontal="center" vertical="center"/>
    </xf>
    <xf numFmtId="0" fontId="1" fillId="0" borderId="12" xfId="37" applyFont="1" applyBorder="1" applyAlignment="1">
      <alignment horizontal="center" vertical="center"/>
    </xf>
    <xf numFmtId="0" fontId="1" fillId="0" borderId="13" xfId="37" applyFont="1" applyBorder="1" applyAlignment="1">
      <alignment horizontal="center" vertical="center"/>
    </xf>
    <xf numFmtId="0" fontId="1" fillId="0" borderId="14" xfId="37" applyFont="1" applyBorder="1" applyAlignment="1">
      <alignment horizontal="center" vertical="center"/>
    </xf>
    <xf numFmtId="0" fontId="1" fillId="0" borderId="18" xfId="37" applyFont="1" applyBorder="1" applyAlignment="1">
      <alignment horizontal="left" vertical="center" wrapText="1"/>
    </xf>
    <xf numFmtId="0" fontId="1" fillId="0" borderId="19" xfId="37" applyFont="1" applyBorder="1" applyAlignment="1">
      <alignment horizontal="left" vertical="center" wrapText="1"/>
    </xf>
    <xf numFmtId="0" fontId="1" fillId="0" borderId="16" xfId="37" applyFont="1" applyBorder="1" applyAlignment="1">
      <alignment horizontal="left" vertical="center" wrapText="1"/>
    </xf>
    <xf numFmtId="0" fontId="1" fillId="0" borderId="20" xfId="37" applyFont="1" applyBorder="1" applyAlignment="1">
      <alignment horizontal="left" vertical="center" wrapText="1"/>
    </xf>
    <xf numFmtId="0" fontId="48" fillId="0" borderId="0" xfId="37" applyFont="1" applyFill="1" applyAlignment="1">
      <alignment horizontal="center"/>
    </xf>
    <xf numFmtId="0" fontId="28" fillId="0" borderId="10" xfId="37" applyFont="1" applyBorder="1" applyAlignment="1">
      <alignment horizontal="center" vertical="center"/>
    </xf>
    <xf numFmtId="0" fontId="28" fillId="0" borderId="21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/>
    </xf>
    <xf numFmtId="0" fontId="54" fillId="0" borderId="0" xfId="37" applyFont="1" applyBorder="1" applyAlignment="1">
      <alignment horizontal="center" vertical="center"/>
    </xf>
    <xf numFmtId="0" fontId="42" fillId="0" borderId="12" xfId="37" applyFont="1" applyBorder="1" applyAlignment="1">
      <alignment horizontal="center" vertical="center"/>
    </xf>
    <xf numFmtId="0" fontId="42" fillId="0" borderId="13" xfId="37" applyFont="1" applyBorder="1" applyAlignment="1">
      <alignment horizontal="center" vertical="center"/>
    </xf>
    <xf numFmtId="0" fontId="42" fillId="0" borderId="14" xfId="37" applyFont="1" applyBorder="1" applyAlignment="1">
      <alignment horizontal="center" vertical="center"/>
    </xf>
    <xf numFmtId="0" fontId="42" fillId="0" borderId="10" xfId="37" applyFont="1" applyBorder="1" applyAlignment="1">
      <alignment horizontal="center" vertical="center"/>
    </xf>
    <xf numFmtId="9" fontId="42" fillId="0" borderId="10" xfId="37" applyNumberFormat="1" applyFont="1" applyBorder="1" applyAlignment="1">
      <alignment horizontal="center" vertical="center"/>
    </xf>
    <xf numFmtId="0" fontId="7" fillId="0" borderId="12" xfId="37" applyFont="1" applyBorder="1" applyAlignment="1">
      <alignment horizontal="center" vertical="center"/>
    </xf>
    <xf numFmtId="0" fontId="7" fillId="0" borderId="13" xfId="37" applyFont="1" applyBorder="1" applyAlignment="1">
      <alignment horizontal="center" vertical="center"/>
    </xf>
    <xf numFmtId="0" fontId="7" fillId="0" borderId="14" xfId="37" applyFont="1" applyBorder="1" applyAlignment="1">
      <alignment horizontal="center" vertical="center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99531</xdr:colOff>
      <xdr:row>0</xdr:row>
      <xdr:rowOff>254000</xdr:rowOff>
    </xdr:from>
    <xdr:to>
      <xdr:col>25</xdr:col>
      <xdr:colOff>304800</xdr:colOff>
      <xdr:row>1</xdr:row>
      <xdr:rowOff>228600</xdr:rowOff>
    </xdr:to>
    <xdr:sp macro="" textlink="">
      <xdr:nvSpPr>
        <xdr:cNvPr id="2" name="Right Arrow 1"/>
        <xdr:cNvSpPr/>
      </xdr:nvSpPr>
      <xdr:spPr>
        <a:xfrm>
          <a:off x="9580081" y="254000"/>
          <a:ext cx="624369" cy="25400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22</xdr:col>
      <xdr:colOff>22474</xdr:colOff>
      <xdr:row>2</xdr:row>
      <xdr:rowOff>51155</xdr:rowOff>
    </xdr:from>
    <xdr:to>
      <xdr:col>23</xdr:col>
      <xdr:colOff>324599</xdr:colOff>
      <xdr:row>2</xdr:row>
      <xdr:rowOff>286605</xdr:rowOff>
    </xdr:to>
    <xdr:sp macro="" textlink="">
      <xdr:nvSpPr>
        <xdr:cNvPr id="3" name="Right Arrow 2"/>
        <xdr:cNvSpPr/>
      </xdr:nvSpPr>
      <xdr:spPr>
        <a:xfrm>
          <a:off x="8118724" y="422630"/>
          <a:ext cx="702175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8</xdr:col>
      <xdr:colOff>385281</xdr:colOff>
      <xdr:row>2</xdr:row>
      <xdr:rowOff>32107</xdr:rowOff>
    </xdr:from>
    <xdr:to>
      <xdr:col>11</xdr:col>
      <xdr:colOff>288961</xdr:colOff>
      <xdr:row>2</xdr:row>
      <xdr:rowOff>267557</xdr:rowOff>
    </xdr:to>
    <xdr:sp macro="" textlink="">
      <xdr:nvSpPr>
        <xdr:cNvPr id="4" name="Right Arrow 3"/>
        <xdr:cNvSpPr/>
      </xdr:nvSpPr>
      <xdr:spPr>
        <a:xfrm>
          <a:off x="3199972" y="406686"/>
          <a:ext cx="631433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13</xdr:col>
      <xdr:colOff>333375</xdr:colOff>
      <xdr:row>3</xdr:row>
      <xdr:rowOff>32107</xdr:rowOff>
    </xdr:from>
    <xdr:to>
      <xdr:col>15</xdr:col>
      <xdr:colOff>352425</xdr:colOff>
      <xdr:row>3</xdr:row>
      <xdr:rowOff>267557</xdr:rowOff>
    </xdr:to>
    <xdr:sp macro="" textlink="">
      <xdr:nvSpPr>
        <xdr:cNvPr id="5" name="Right Arrow 4"/>
        <xdr:cNvSpPr/>
      </xdr:nvSpPr>
      <xdr:spPr>
        <a:xfrm>
          <a:off x="4705350" y="698857"/>
          <a:ext cx="885825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24</xdr:col>
      <xdr:colOff>23331</xdr:colOff>
      <xdr:row>3</xdr:row>
      <xdr:rowOff>32107</xdr:rowOff>
    </xdr:from>
    <xdr:to>
      <xdr:col>25</xdr:col>
      <xdr:colOff>327061</xdr:colOff>
      <xdr:row>3</xdr:row>
      <xdr:rowOff>267557</xdr:rowOff>
    </xdr:to>
    <xdr:sp macro="" textlink="">
      <xdr:nvSpPr>
        <xdr:cNvPr id="6" name="Right Arrow 5"/>
        <xdr:cNvSpPr/>
      </xdr:nvSpPr>
      <xdr:spPr>
        <a:xfrm>
          <a:off x="8919681" y="698857"/>
          <a:ext cx="70378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29</xdr:col>
      <xdr:colOff>395288</xdr:colOff>
      <xdr:row>1</xdr:row>
      <xdr:rowOff>257178</xdr:rowOff>
    </xdr:from>
    <xdr:to>
      <xdr:col>29</xdr:col>
      <xdr:colOff>630738</xdr:colOff>
      <xdr:row>3</xdr:row>
      <xdr:rowOff>2088</xdr:rowOff>
    </xdr:to>
    <xdr:sp macro="" textlink="">
      <xdr:nvSpPr>
        <xdr:cNvPr id="7" name="Right Arrow 6"/>
        <xdr:cNvSpPr/>
      </xdr:nvSpPr>
      <xdr:spPr>
        <a:xfrm rot="5400000">
          <a:off x="11737183" y="383383"/>
          <a:ext cx="335460" cy="235450"/>
        </a:xfrm>
        <a:prstGeom prst="rightArrow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E952"/>
  <sheetViews>
    <sheetView showGridLines="0" tabSelected="1" zoomScale="80" zoomScaleNormal="80" workbookViewId="0">
      <selection activeCell="L26" sqref="L26"/>
    </sheetView>
  </sheetViews>
  <sheetFormatPr defaultColWidth="9.1796875" defaultRowHeight="12.5" zeroHeight="1"/>
  <cols>
    <col min="1" max="1" width="0.453125" style="55" customWidth="1" collapsed="1"/>
    <col min="2" max="2" width="5.1796875" style="6" hidden="1" customWidth="1" collapsed="1"/>
    <col min="3" max="3" width="14.54296875" style="6" customWidth="1" collapsed="1"/>
    <col min="4" max="4" width="8.453125" style="6" customWidth="1" collapsed="1"/>
    <col min="5" max="7" width="5" style="6" customWidth="1" collapsed="1"/>
    <col min="8" max="8" width="8.81640625" style="6" customWidth="1" collapsed="1"/>
    <col min="9" max="9" width="6.81640625" style="6" customWidth="1" collapsed="1"/>
    <col min="10" max="10" width="6.81640625" style="6" customWidth="1"/>
    <col min="11" max="11" width="5" style="6" customWidth="1" collapsed="1"/>
    <col min="12" max="14" width="6" style="6" customWidth="1" collapsed="1"/>
    <col min="15" max="16" width="7" style="6" customWidth="1" collapsed="1"/>
    <col min="17" max="17" width="5.81640625" style="6" customWidth="1" collapsed="1"/>
    <col min="18" max="18" width="5.7265625" style="6" customWidth="1" collapsed="1"/>
    <col min="19" max="19" width="8.81640625" style="6" customWidth="1" collapsed="1"/>
    <col min="20" max="20" width="4.81640625" style="6" customWidth="1" collapsed="1"/>
    <col min="21" max="21" width="8.26953125" style="6" customWidth="1" collapsed="1"/>
    <col min="22" max="22" width="8" style="6" bestFit="1" customWidth="1" collapsed="1"/>
    <col min="23" max="24" width="6" style="6" customWidth="1" collapsed="1"/>
    <col min="25" max="25" width="7.7265625" style="6" customWidth="1" collapsed="1"/>
    <col min="26" max="27" width="6" style="6" customWidth="1" collapsed="1"/>
    <col min="28" max="28" width="10.54296875" style="6" customWidth="1" collapsed="1"/>
    <col min="29" max="29" width="11.1796875" style="6" customWidth="1" collapsed="1"/>
    <col min="30" max="30" width="15.453125" style="6" customWidth="1" collapsed="1"/>
    <col min="31" max="31" width="0.1796875" style="30" hidden="1" customWidth="1" collapsed="1"/>
    <col min="32" max="35" width="9.1796875" style="6" customWidth="1" collapsed="1"/>
    <col min="36" max="16384" width="9.1796875" style="6" collapsed="1"/>
  </cols>
  <sheetData>
    <row r="1" spans="1:31" ht="22" customHeight="1">
      <c r="C1" s="150" t="s">
        <v>215</v>
      </c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56"/>
    </row>
    <row r="2" spans="1:31" ht="23.25" customHeight="1">
      <c r="C2" s="150"/>
      <c r="D2" s="141" t="s">
        <v>198</v>
      </c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23"/>
      <c r="Z2" s="123"/>
      <c r="AA2" s="136" t="s">
        <v>141</v>
      </c>
      <c r="AB2" s="136"/>
      <c r="AC2" s="123"/>
      <c r="AD2" s="126" t="s">
        <v>148</v>
      </c>
      <c r="AE2" s="56"/>
    </row>
    <row r="3" spans="1:31" ht="23.25" customHeight="1">
      <c r="C3" s="150"/>
      <c r="D3" s="148" t="s">
        <v>114</v>
      </c>
      <c r="E3" s="148"/>
      <c r="F3" s="148"/>
      <c r="G3" s="148"/>
      <c r="H3" s="148"/>
      <c r="I3" s="148"/>
      <c r="J3" s="148"/>
      <c r="K3" s="148"/>
      <c r="L3" s="149"/>
      <c r="M3" s="136" t="s">
        <v>141</v>
      </c>
      <c r="N3" s="136"/>
      <c r="O3" s="138" t="s">
        <v>113</v>
      </c>
      <c r="P3" s="139"/>
      <c r="Q3" s="139"/>
      <c r="R3" s="139"/>
      <c r="S3" s="139"/>
      <c r="T3" s="139"/>
      <c r="U3" s="139"/>
      <c r="V3" s="139"/>
      <c r="W3" s="139"/>
      <c r="X3" s="140"/>
      <c r="Y3" s="137">
        <v>7</v>
      </c>
      <c r="Z3" s="137"/>
      <c r="AA3" s="124"/>
      <c r="AB3" s="123"/>
      <c r="AC3" s="123"/>
      <c r="AD3" s="123"/>
      <c r="AE3" s="56"/>
    </row>
    <row r="4" spans="1:31" ht="23.25" customHeight="1">
      <c r="C4" s="150"/>
      <c r="D4" s="148" t="s">
        <v>197</v>
      </c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25"/>
      <c r="P4" s="125"/>
      <c r="Q4" s="136" t="s">
        <v>141</v>
      </c>
      <c r="R4" s="136"/>
      <c r="S4" s="154" t="s">
        <v>145</v>
      </c>
      <c r="T4" s="155"/>
      <c r="U4" s="155"/>
      <c r="V4" s="155"/>
      <c r="W4" s="155"/>
      <c r="X4" s="155"/>
      <c r="Y4" s="125"/>
      <c r="Z4" s="125"/>
      <c r="AA4" s="136" t="s">
        <v>195</v>
      </c>
      <c r="AB4" s="136"/>
      <c r="AC4" s="123"/>
      <c r="AD4" s="127">
        <v>0.08</v>
      </c>
      <c r="AE4" s="56"/>
    </row>
    <row r="5" spans="1:31" ht="18.75" customHeight="1" thickBot="1">
      <c r="C5" s="151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52"/>
      <c r="P5" s="152"/>
      <c r="Q5" s="152"/>
      <c r="R5" s="152"/>
      <c r="S5" s="152"/>
      <c r="T5" s="152"/>
      <c r="U5" s="152"/>
      <c r="V5" s="152"/>
      <c r="W5" s="152"/>
      <c r="X5" s="152"/>
      <c r="Y5" s="152"/>
      <c r="Z5" s="152"/>
      <c r="AA5" s="152"/>
      <c r="AB5" s="152"/>
      <c r="AC5" s="152"/>
      <c r="AD5" s="152"/>
      <c r="AE5" s="56"/>
    </row>
    <row r="6" spans="1:31" ht="36" customHeight="1">
      <c r="C6" s="160" t="s">
        <v>167</v>
      </c>
      <c r="D6" s="161"/>
      <c r="E6" s="161"/>
      <c r="F6" s="161"/>
      <c r="G6" s="161"/>
      <c r="H6" s="161"/>
      <c r="I6" s="161"/>
      <c r="J6" s="161"/>
      <c r="K6" s="161"/>
      <c r="L6" s="161"/>
      <c r="M6" s="161"/>
      <c r="N6" s="161"/>
      <c r="O6" s="161"/>
      <c r="P6" s="161"/>
      <c r="Q6" s="161"/>
      <c r="R6" s="161"/>
      <c r="S6" s="161"/>
      <c r="T6" s="161"/>
      <c r="U6" s="161"/>
      <c r="V6" s="161"/>
      <c r="W6" s="161"/>
      <c r="X6" s="161"/>
      <c r="Y6" s="161"/>
      <c r="Z6" s="161"/>
      <c r="AA6" s="161"/>
      <c r="AB6" s="161"/>
      <c r="AC6" s="161"/>
      <c r="AD6" s="162"/>
      <c r="AE6" s="6"/>
    </row>
    <row r="7" spans="1:31" ht="32.15" customHeight="1">
      <c r="C7" s="163" t="s">
        <v>179</v>
      </c>
      <c r="D7" s="164"/>
      <c r="E7" s="164"/>
      <c r="F7" s="164"/>
      <c r="G7" s="164"/>
      <c r="H7" s="164"/>
      <c r="I7" s="164"/>
      <c r="J7" s="164"/>
      <c r="K7" s="164"/>
      <c r="L7" s="164"/>
      <c r="M7" s="164"/>
      <c r="N7" s="164"/>
      <c r="O7" s="164"/>
      <c r="P7" s="164"/>
      <c r="Q7" s="164"/>
      <c r="R7" s="164"/>
      <c r="S7" s="164"/>
      <c r="T7" s="164"/>
      <c r="U7" s="164"/>
      <c r="V7" s="164"/>
      <c r="W7" s="164"/>
      <c r="X7" s="164"/>
      <c r="Y7" s="164"/>
      <c r="Z7" s="164"/>
      <c r="AA7" s="164"/>
      <c r="AB7" s="164"/>
      <c r="AC7" s="164"/>
      <c r="AD7" s="165"/>
      <c r="AE7" s="6"/>
    </row>
    <row r="8" spans="1:31" s="29" customFormat="1" ht="20.5" customHeight="1">
      <c r="A8" s="59"/>
      <c r="C8" s="106" t="s">
        <v>169</v>
      </c>
      <c r="D8" s="144" t="s">
        <v>168</v>
      </c>
      <c r="E8" s="145"/>
      <c r="F8" s="145"/>
      <c r="G8" s="145"/>
      <c r="H8" s="145"/>
      <c r="I8" s="143"/>
      <c r="J8" s="143"/>
      <c r="K8" s="143"/>
      <c r="L8" s="142" t="s">
        <v>170</v>
      </c>
      <c r="M8" s="142"/>
      <c r="N8" s="142"/>
      <c r="O8" s="142"/>
      <c r="P8" s="100" t="s">
        <v>28</v>
      </c>
      <c r="Q8" s="142" t="s">
        <v>171</v>
      </c>
      <c r="R8" s="142"/>
      <c r="S8" s="142"/>
      <c r="T8" s="101"/>
      <c r="U8" s="102" t="s">
        <v>140</v>
      </c>
      <c r="V8" s="142" t="s">
        <v>172</v>
      </c>
      <c r="W8" s="142"/>
      <c r="X8" s="142"/>
      <c r="Y8" s="103"/>
      <c r="Z8" s="103"/>
      <c r="AA8" s="168" t="s">
        <v>174</v>
      </c>
      <c r="AB8" s="168"/>
      <c r="AC8" s="166" t="s">
        <v>173</v>
      </c>
      <c r="AD8" s="167"/>
    </row>
    <row r="9" spans="1:31" s="29" customFormat="1" ht="17.149999999999999" customHeight="1">
      <c r="A9" s="59"/>
      <c r="C9" s="107"/>
      <c r="D9" s="146"/>
      <c r="E9" s="146"/>
      <c r="F9" s="146"/>
      <c r="G9" s="146"/>
      <c r="H9" s="146"/>
      <c r="I9" s="147"/>
      <c r="J9" s="147"/>
      <c r="K9" s="147"/>
      <c r="L9" s="104"/>
      <c r="M9" s="104"/>
      <c r="N9" s="159" t="s">
        <v>180</v>
      </c>
      <c r="O9" s="159"/>
      <c r="P9" s="159"/>
      <c r="Q9" s="159"/>
      <c r="R9" s="159"/>
      <c r="S9" s="159"/>
      <c r="T9" s="159"/>
      <c r="U9" s="159"/>
      <c r="V9" s="104"/>
      <c r="W9" s="104"/>
      <c r="X9" s="105"/>
      <c r="Y9" s="105"/>
      <c r="Z9" s="105"/>
      <c r="AA9" s="156" t="s">
        <v>175</v>
      </c>
      <c r="AB9" s="156"/>
      <c r="AC9" s="157">
        <v>9784379510</v>
      </c>
      <c r="AD9" s="158"/>
    </row>
    <row r="10" spans="1:31" s="22" customFormat="1" ht="108.75" customHeight="1">
      <c r="A10" s="60"/>
      <c r="C10" s="108" t="s">
        <v>14</v>
      </c>
      <c r="D10" s="80" t="s">
        <v>2</v>
      </c>
      <c r="E10" s="81" t="s">
        <v>3</v>
      </c>
      <c r="F10" s="81" t="s">
        <v>91</v>
      </c>
      <c r="G10" s="81" t="s">
        <v>24</v>
      </c>
      <c r="H10" s="80" t="s">
        <v>25</v>
      </c>
      <c r="I10" s="80" t="s">
        <v>146</v>
      </c>
      <c r="J10" s="80" t="str">
        <f>IF(U2="No","GPF","Emp. C.Pen.F.")</f>
        <v>Emp. C.Pen.F.</v>
      </c>
      <c r="K10" s="81" t="s">
        <v>97</v>
      </c>
      <c r="L10" s="81" t="s">
        <v>138</v>
      </c>
      <c r="M10" s="81" t="s">
        <v>142</v>
      </c>
      <c r="N10" s="81" t="s">
        <v>143</v>
      </c>
      <c r="O10" s="82" t="s">
        <v>96</v>
      </c>
      <c r="P10" s="80" t="str">
        <f>IF(AA2="No","GPF","Emp. C.Pen.F.")</f>
        <v>GPF</v>
      </c>
      <c r="Q10" s="80" t="str">
        <f>IF(AB2="No","GPF","Gov. C.Pen.F.")</f>
        <v>Gov. C.Pen.F.</v>
      </c>
      <c r="R10" s="80" t="s">
        <v>15</v>
      </c>
      <c r="S10" s="80" t="s">
        <v>1</v>
      </c>
      <c r="T10" s="80" t="s">
        <v>16</v>
      </c>
      <c r="U10" s="80" t="s">
        <v>6</v>
      </c>
      <c r="V10" s="80" t="s">
        <v>137</v>
      </c>
      <c r="W10" s="83" t="s">
        <v>94</v>
      </c>
      <c r="X10" s="83" t="s">
        <v>93</v>
      </c>
      <c r="Y10" s="83" t="s">
        <v>90</v>
      </c>
      <c r="Z10" s="81" t="s">
        <v>218</v>
      </c>
      <c r="AA10" s="81" t="s">
        <v>219</v>
      </c>
      <c r="AB10" s="80" t="s">
        <v>95</v>
      </c>
      <c r="AC10" s="82" t="s">
        <v>139</v>
      </c>
      <c r="AD10" s="109" t="s">
        <v>178</v>
      </c>
    </row>
    <row r="11" spans="1:31" s="23" customFormat="1" ht="19" customHeight="1">
      <c r="A11" s="61"/>
      <c r="B11" s="23">
        <v>3</v>
      </c>
      <c r="C11" s="110">
        <v>44256</v>
      </c>
      <c r="D11" s="48">
        <v>45100</v>
      </c>
      <c r="E11" s="48">
        <v>0</v>
      </c>
      <c r="F11" s="48">
        <v>0</v>
      </c>
      <c r="G11" s="48">
        <v>0</v>
      </c>
      <c r="H11" s="48">
        <f>ROUND(17%*D11,0)</f>
        <v>7667</v>
      </c>
      <c r="I11" s="48">
        <f>IF($AD$4=16%,ROUND(0.16*D11,0),ROUND(0.08*D11,0))</f>
        <v>3608</v>
      </c>
      <c r="J11" s="48">
        <f>IF($AA$2="Yes",ROUND((D11+H11)*0.1,0),IF($AA$2="No",0))</f>
        <v>0</v>
      </c>
      <c r="K11" s="48">
        <v>0</v>
      </c>
      <c r="L11" s="48">
        <v>0</v>
      </c>
      <c r="M11" s="48">
        <v>0</v>
      </c>
      <c r="N11" s="48">
        <v>0</v>
      </c>
      <c r="O11" s="49">
        <f>SUM(D11:N11)</f>
        <v>56375</v>
      </c>
      <c r="P11" s="48">
        <f>IF($AA$2="Yes",ROUND((D11+H11)*0.1,0),IF($AA$2="No",IF(D11&lt;23101,1450,IF(D11&lt;28501,1625,IF(D11&lt;38501,2100,IF(D11&lt;51501,2850,IF(D11&lt;62001,3575,IF(D11&lt;72001,4200,IF(D11&lt;80001,4800,IF(D11&lt;116001,6150,IF(D11&lt;167001,8900,10500))))))))),0))</f>
        <v>2850</v>
      </c>
      <c r="Q11" s="48">
        <f>IF($AA$2="Yes",ROUND((D11+H11)*0.1,0),IF($AA$2="No",0))</f>
        <v>0</v>
      </c>
      <c r="R11" s="48">
        <v>3000</v>
      </c>
      <c r="S11" s="48">
        <v>0</v>
      </c>
      <c r="T11" s="48">
        <f t="shared" ref="T11" si="0">IF($AA$2="No",IF(D11&lt;18001,219,IF(D11&lt;33501,364,IF(D11&lt;54001,545,725))),0)</f>
        <v>545</v>
      </c>
      <c r="U11" s="48"/>
      <c r="V11" s="48">
        <v>0</v>
      </c>
      <c r="W11" s="48"/>
      <c r="X11" s="48"/>
      <c r="Y11" s="48">
        <v>0</v>
      </c>
      <c r="Z11" s="48"/>
      <c r="AA11" s="79"/>
      <c r="AB11" s="50">
        <f>SUM(P11:AA11)</f>
        <v>6395</v>
      </c>
      <c r="AC11" s="51">
        <f t="shared" ref="AC11" si="1">O11-AB11</f>
        <v>49980</v>
      </c>
      <c r="AD11" s="111"/>
    </row>
    <row r="12" spans="1:31" s="23" customFormat="1" ht="19" customHeight="1">
      <c r="A12" s="61"/>
      <c r="B12" s="23">
        <v>4</v>
      </c>
      <c r="C12" s="110">
        <v>44287</v>
      </c>
      <c r="D12" s="48">
        <f t="shared" ref="D12:D14" si="2">D11</f>
        <v>45100</v>
      </c>
      <c r="E12" s="48">
        <f>IF(E$11=0,0,ROUND(D12/2,0))</f>
        <v>0</v>
      </c>
      <c r="F12" s="48">
        <f t="shared" ref="F12:G17" si="3">IF(F$11=0,0,F11)</f>
        <v>0</v>
      </c>
      <c r="G12" s="48">
        <f t="shared" si="3"/>
        <v>0</v>
      </c>
      <c r="H12" s="48">
        <f t="shared" ref="H12:H14" si="4">ROUND(17%*D12,0)</f>
        <v>7667</v>
      </c>
      <c r="I12" s="48">
        <f t="shared" ref="I12:I15" si="5">IF($AD$4=16%,ROUND(0.16*D12,0),ROUND(0.08*D12,0))</f>
        <v>3608</v>
      </c>
      <c r="J12" s="48">
        <f t="shared" ref="J12:J21" si="6">IF($AA$2="Yes",ROUND((D12+H12)*0.1,0),IF($AA$2="No",0))</f>
        <v>0</v>
      </c>
      <c r="K12" s="48">
        <f t="shared" ref="K12:K22" si="7">IF(K$11=0,0,K11)</f>
        <v>0</v>
      </c>
      <c r="L12" s="48">
        <f t="shared" ref="L12:M22" si="8">IF(L$11=0,0,L11)</f>
        <v>0</v>
      </c>
      <c r="M12" s="48">
        <f t="shared" si="8"/>
        <v>0</v>
      </c>
      <c r="N12" s="48">
        <f t="shared" ref="N12:N22" si="9">IF(N$11=0,0,N11)</f>
        <v>0</v>
      </c>
      <c r="O12" s="49">
        <f t="shared" ref="O12:O31" si="10">SUM(D12:N12)</f>
        <v>56375</v>
      </c>
      <c r="P12" s="48">
        <f t="shared" ref="P12:P22" si="11">IF($AA$2="Yes",ROUND((D12+H12)*0.1,0),IF($AA$2="No",IF(D12&lt;23101,1450,IF(D12&lt;28501,1625,IF(D12&lt;38501,2100,IF(D12&lt;51501,2850,IF(D12&lt;62001,3575,IF(D12&lt;72001,4200,IF(D12&lt;80001,4800,IF(D12&lt;116001,6150,IF(D12&lt;167001,8900,10500))))))))),0))</f>
        <v>2850</v>
      </c>
      <c r="Q12" s="48">
        <f t="shared" ref="Q12:Q22" si="12">IF($AA$2="Yes",ROUND((D12+H12)*0.1,0),IF($AA$2="No",0))</f>
        <v>0</v>
      </c>
      <c r="R12" s="48">
        <f>R11</f>
        <v>3000</v>
      </c>
      <c r="S12" s="48">
        <f>S11</f>
        <v>0</v>
      </c>
      <c r="T12" s="48">
        <f>IF($AA$2="No",IF(D12&lt;18001,242,IF(D12&lt;33501,402,IF(D12&lt;54001,602,800))),0)</f>
        <v>602</v>
      </c>
      <c r="U12" s="48">
        <f>U11</f>
        <v>0</v>
      </c>
      <c r="V12" s="52">
        <v>220</v>
      </c>
      <c r="W12" s="48">
        <f t="shared" ref="W12:AA22" si="13">W11</f>
        <v>0</v>
      </c>
      <c r="X12" s="48">
        <f t="shared" si="13"/>
        <v>0</v>
      </c>
      <c r="Y12" s="48">
        <f>Y11</f>
        <v>0</v>
      </c>
      <c r="Z12" s="48">
        <f t="shared" si="13"/>
        <v>0</v>
      </c>
      <c r="AA12" s="48">
        <f t="shared" si="13"/>
        <v>0</v>
      </c>
      <c r="AB12" s="50">
        <f t="shared" ref="AB12:AB27" si="14">SUM(P12:AA12)</f>
        <v>6672</v>
      </c>
      <c r="AC12" s="51">
        <f t="shared" ref="AC12:AC27" si="15">O12-AB12</f>
        <v>49703</v>
      </c>
      <c r="AD12" s="111"/>
    </row>
    <row r="13" spans="1:31" s="23" customFormat="1" ht="19" customHeight="1">
      <c r="A13" s="61"/>
      <c r="B13" s="23">
        <v>5</v>
      </c>
      <c r="C13" s="110">
        <v>44317</v>
      </c>
      <c r="D13" s="48">
        <f t="shared" si="2"/>
        <v>45100</v>
      </c>
      <c r="E13" s="48">
        <f t="shared" ref="E13:E22" si="16">IF($E$11=0,0,ROUND(D13/2,0))</f>
        <v>0</v>
      </c>
      <c r="F13" s="48">
        <f t="shared" si="3"/>
        <v>0</v>
      </c>
      <c r="G13" s="48">
        <f t="shared" si="3"/>
        <v>0</v>
      </c>
      <c r="H13" s="48">
        <f t="shared" si="4"/>
        <v>7667</v>
      </c>
      <c r="I13" s="48">
        <f t="shared" si="5"/>
        <v>3608</v>
      </c>
      <c r="J13" s="48">
        <f t="shared" si="6"/>
        <v>0</v>
      </c>
      <c r="K13" s="48">
        <f t="shared" si="7"/>
        <v>0</v>
      </c>
      <c r="L13" s="48">
        <f t="shared" ref="L13" si="17">IF(L$11=0,0,L12)</f>
        <v>0</v>
      </c>
      <c r="M13" s="48">
        <f>IF(M$11=0,0,M12)</f>
        <v>0</v>
      </c>
      <c r="N13" s="48">
        <f t="shared" si="9"/>
        <v>0</v>
      </c>
      <c r="O13" s="49">
        <f t="shared" si="10"/>
        <v>56375</v>
      </c>
      <c r="P13" s="48">
        <f t="shared" si="11"/>
        <v>2850</v>
      </c>
      <c r="Q13" s="48">
        <f t="shared" si="12"/>
        <v>0</v>
      </c>
      <c r="R13" s="48">
        <f t="shared" ref="R13:R22" si="18">R12</f>
        <v>3000</v>
      </c>
      <c r="S13" s="48">
        <f t="shared" ref="S13:S22" si="19">S12</f>
        <v>0</v>
      </c>
      <c r="T13" s="48">
        <f t="shared" ref="T13:T22" si="20">IF($AA$2="No",IF(D13&lt;18001,242,IF(D13&lt;33501,402,IF(D13&lt;54001,602,800))),0)</f>
        <v>602</v>
      </c>
      <c r="U13" s="48">
        <f t="shared" ref="U13:U22" si="21">U12</f>
        <v>0</v>
      </c>
      <c r="V13" s="48">
        <v>0</v>
      </c>
      <c r="W13" s="48">
        <f t="shared" si="13"/>
        <v>0</v>
      </c>
      <c r="X13" s="48">
        <f t="shared" si="13"/>
        <v>0</v>
      </c>
      <c r="Y13" s="48">
        <f t="shared" si="13"/>
        <v>0</v>
      </c>
      <c r="Z13" s="48">
        <f t="shared" ref="Z13:AA13" si="22">Z12</f>
        <v>0</v>
      </c>
      <c r="AA13" s="48">
        <f t="shared" si="22"/>
        <v>0</v>
      </c>
      <c r="AB13" s="50">
        <f t="shared" si="14"/>
        <v>6452</v>
      </c>
      <c r="AC13" s="51">
        <f t="shared" si="15"/>
        <v>49923</v>
      </c>
      <c r="AD13" s="111"/>
    </row>
    <row r="14" spans="1:31" s="23" customFormat="1" ht="19" customHeight="1">
      <c r="A14" s="61"/>
      <c r="B14" s="23">
        <v>6</v>
      </c>
      <c r="C14" s="110">
        <v>44348</v>
      </c>
      <c r="D14" s="48">
        <f t="shared" si="2"/>
        <v>45100</v>
      </c>
      <c r="E14" s="48">
        <f t="shared" si="16"/>
        <v>0</v>
      </c>
      <c r="F14" s="48">
        <f t="shared" si="3"/>
        <v>0</v>
      </c>
      <c r="G14" s="48">
        <f t="shared" si="3"/>
        <v>0</v>
      </c>
      <c r="H14" s="48">
        <f t="shared" si="4"/>
        <v>7667</v>
      </c>
      <c r="I14" s="48">
        <f t="shared" si="5"/>
        <v>3608</v>
      </c>
      <c r="J14" s="48">
        <f t="shared" si="6"/>
        <v>0</v>
      </c>
      <c r="K14" s="48">
        <f t="shared" si="7"/>
        <v>0</v>
      </c>
      <c r="L14" s="48">
        <f t="shared" si="8"/>
        <v>0</v>
      </c>
      <c r="M14" s="48">
        <f t="shared" si="8"/>
        <v>0</v>
      </c>
      <c r="N14" s="48">
        <f t="shared" si="9"/>
        <v>0</v>
      </c>
      <c r="O14" s="49">
        <f t="shared" si="10"/>
        <v>56375</v>
      </c>
      <c r="P14" s="48">
        <f t="shared" si="11"/>
        <v>2850</v>
      </c>
      <c r="Q14" s="48">
        <f t="shared" si="12"/>
        <v>0</v>
      </c>
      <c r="R14" s="48">
        <f t="shared" si="18"/>
        <v>3000</v>
      </c>
      <c r="S14" s="48">
        <f t="shared" si="19"/>
        <v>0</v>
      </c>
      <c r="T14" s="48">
        <f t="shared" si="20"/>
        <v>602</v>
      </c>
      <c r="U14" s="48">
        <f t="shared" si="21"/>
        <v>0</v>
      </c>
      <c r="V14" s="48">
        <v>0</v>
      </c>
      <c r="W14" s="48">
        <f t="shared" si="13"/>
        <v>0</v>
      </c>
      <c r="X14" s="48">
        <f t="shared" si="13"/>
        <v>0</v>
      </c>
      <c r="Y14" s="48">
        <f t="shared" si="13"/>
        <v>0</v>
      </c>
      <c r="Z14" s="48">
        <f t="shared" ref="Z14:AA14" si="23">Z13</f>
        <v>0</v>
      </c>
      <c r="AA14" s="48">
        <f t="shared" si="23"/>
        <v>0</v>
      </c>
      <c r="AB14" s="50">
        <f t="shared" si="14"/>
        <v>6452</v>
      </c>
      <c r="AC14" s="51">
        <f t="shared" si="15"/>
        <v>49923</v>
      </c>
      <c r="AD14" s="111"/>
    </row>
    <row r="15" spans="1:31" s="23" customFormat="1" ht="19" customHeight="1">
      <c r="A15" s="61"/>
      <c r="B15" s="23">
        <v>7</v>
      </c>
      <c r="C15" s="110">
        <v>44378</v>
      </c>
      <c r="D15" s="48">
        <f>MROUND(ROUND(1.03*D14,0),100)</f>
        <v>46500</v>
      </c>
      <c r="E15" s="48">
        <f t="shared" si="16"/>
        <v>0</v>
      </c>
      <c r="F15" s="48">
        <f>IF(F$11=0,0,F14)</f>
        <v>0</v>
      </c>
      <c r="G15" s="48">
        <f>IF(G$11=0,0,G14)</f>
        <v>0</v>
      </c>
      <c r="H15" s="48">
        <f>ROUND(28%*D15,0)</f>
        <v>13020</v>
      </c>
      <c r="I15" s="48">
        <f t="shared" si="5"/>
        <v>3720</v>
      </c>
      <c r="J15" s="48">
        <f t="shared" si="6"/>
        <v>0</v>
      </c>
      <c r="K15" s="48">
        <f>IF(K$11=0,0,K14)</f>
        <v>0</v>
      </c>
      <c r="L15" s="48">
        <f t="shared" ref="L15" si="24">IF(L$11=0,0,L14)</f>
        <v>0</v>
      </c>
      <c r="M15" s="48">
        <f>IF(M$11=0,0,M14)</f>
        <v>0</v>
      </c>
      <c r="N15" s="48">
        <f>IF(N$11=0,0,N14)</f>
        <v>0</v>
      </c>
      <c r="O15" s="49">
        <f t="shared" si="10"/>
        <v>63240</v>
      </c>
      <c r="P15" s="48">
        <f t="shared" si="11"/>
        <v>2850</v>
      </c>
      <c r="Q15" s="48">
        <f t="shared" si="12"/>
        <v>0</v>
      </c>
      <c r="R15" s="48">
        <f>R14</f>
        <v>3000</v>
      </c>
      <c r="S15" s="48">
        <f>S14</f>
        <v>0</v>
      </c>
      <c r="T15" s="48">
        <f t="shared" si="20"/>
        <v>602</v>
      </c>
      <c r="U15" s="48">
        <f>U14</f>
        <v>0</v>
      </c>
      <c r="V15" s="48">
        <v>0</v>
      </c>
      <c r="W15" s="48">
        <f>W14</f>
        <v>0</v>
      </c>
      <c r="X15" s="48">
        <f>X14</f>
        <v>0</v>
      </c>
      <c r="Y15" s="48">
        <f t="shared" ref="Y15:AA22" si="25">Y14</f>
        <v>0</v>
      </c>
      <c r="Z15" s="48">
        <f t="shared" si="25"/>
        <v>0</v>
      </c>
      <c r="AA15" s="48">
        <f t="shared" si="25"/>
        <v>0</v>
      </c>
      <c r="AB15" s="50">
        <f t="shared" si="14"/>
        <v>6452</v>
      </c>
      <c r="AC15" s="51">
        <f t="shared" si="15"/>
        <v>56788</v>
      </c>
      <c r="AD15" s="111"/>
    </row>
    <row r="16" spans="1:31" s="23" customFormat="1" ht="19" customHeight="1">
      <c r="A16" s="61"/>
      <c r="B16" s="23">
        <v>8</v>
      </c>
      <c r="C16" s="110">
        <v>44409</v>
      </c>
      <c r="D16" s="48">
        <f t="shared" ref="D16:D22" si="26">D15</f>
        <v>46500</v>
      </c>
      <c r="E16" s="48">
        <f t="shared" si="16"/>
        <v>0</v>
      </c>
      <c r="F16" s="48">
        <f t="shared" si="3"/>
        <v>0</v>
      </c>
      <c r="G16" s="48">
        <f t="shared" si="3"/>
        <v>0</v>
      </c>
      <c r="H16" s="48">
        <f t="shared" ref="H16:H22" si="27">ROUND(28%*D16,0)</f>
        <v>13020</v>
      </c>
      <c r="I16" s="48">
        <f t="shared" ref="I16:I22" si="28">IF($AD$4=16%,ROUND(0.18*D16,0),ROUND(0.09*D16,0))</f>
        <v>4185</v>
      </c>
      <c r="J16" s="48">
        <f t="shared" si="6"/>
        <v>0</v>
      </c>
      <c r="K16" s="48">
        <f t="shared" si="7"/>
        <v>0</v>
      </c>
      <c r="L16" s="48">
        <f t="shared" si="8"/>
        <v>0</v>
      </c>
      <c r="M16" s="48">
        <f t="shared" si="8"/>
        <v>0</v>
      </c>
      <c r="N16" s="48">
        <f t="shared" si="9"/>
        <v>0</v>
      </c>
      <c r="O16" s="49">
        <f t="shared" si="10"/>
        <v>63705</v>
      </c>
      <c r="P16" s="48">
        <f t="shared" si="11"/>
        <v>2850</v>
      </c>
      <c r="Q16" s="48">
        <f t="shared" si="12"/>
        <v>0</v>
      </c>
      <c r="R16" s="48">
        <f t="shared" si="18"/>
        <v>3000</v>
      </c>
      <c r="S16" s="48">
        <f t="shared" si="19"/>
        <v>0</v>
      </c>
      <c r="T16" s="48">
        <f t="shared" si="20"/>
        <v>602</v>
      </c>
      <c r="U16" s="48">
        <f t="shared" si="21"/>
        <v>0</v>
      </c>
      <c r="V16" s="48">
        <v>0</v>
      </c>
      <c r="W16" s="48">
        <f t="shared" si="13"/>
        <v>0</v>
      </c>
      <c r="X16" s="48">
        <f t="shared" si="13"/>
        <v>0</v>
      </c>
      <c r="Y16" s="48">
        <f t="shared" si="25"/>
        <v>0</v>
      </c>
      <c r="Z16" s="48">
        <f t="shared" si="25"/>
        <v>0</v>
      </c>
      <c r="AA16" s="48">
        <f t="shared" si="25"/>
        <v>0</v>
      </c>
      <c r="AB16" s="50">
        <f t="shared" si="14"/>
        <v>6452</v>
      </c>
      <c r="AC16" s="51">
        <f t="shared" si="15"/>
        <v>57253</v>
      </c>
      <c r="AD16" s="111"/>
    </row>
    <row r="17" spans="1:30" s="23" customFormat="1" ht="19" customHeight="1">
      <c r="A17" s="61"/>
      <c r="B17" s="23">
        <v>9</v>
      </c>
      <c r="C17" s="110">
        <v>44440</v>
      </c>
      <c r="D17" s="48">
        <f t="shared" si="26"/>
        <v>46500</v>
      </c>
      <c r="E17" s="48">
        <f t="shared" si="16"/>
        <v>0</v>
      </c>
      <c r="F17" s="48">
        <f t="shared" si="3"/>
        <v>0</v>
      </c>
      <c r="G17" s="48">
        <f t="shared" si="3"/>
        <v>0</v>
      </c>
      <c r="H17" s="48">
        <f t="shared" si="27"/>
        <v>13020</v>
      </c>
      <c r="I17" s="48">
        <f t="shared" si="28"/>
        <v>4185</v>
      </c>
      <c r="J17" s="48">
        <f t="shared" si="6"/>
        <v>0</v>
      </c>
      <c r="K17" s="48">
        <f t="shared" si="7"/>
        <v>0</v>
      </c>
      <c r="L17" s="48">
        <f t="shared" si="8"/>
        <v>0</v>
      </c>
      <c r="M17" s="48">
        <f t="shared" si="8"/>
        <v>0</v>
      </c>
      <c r="N17" s="48">
        <f t="shared" si="9"/>
        <v>0</v>
      </c>
      <c r="O17" s="49">
        <f t="shared" si="10"/>
        <v>63705</v>
      </c>
      <c r="P17" s="48">
        <f t="shared" si="11"/>
        <v>2850</v>
      </c>
      <c r="Q17" s="48">
        <f t="shared" si="12"/>
        <v>0</v>
      </c>
      <c r="R17" s="48">
        <f t="shared" si="18"/>
        <v>3000</v>
      </c>
      <c r="S17" s="48">
        <f t="shared" si="19"/>
        <v>0</v>
      </c>
      <c r="T17" s="48">
        <f t="shared" si="20"/>
        <v>602</v>
      </c>
      <c r="U17" s="48">
        <f t="shared" si="21"/>
        <v>0</v>
      </c>
      <c r="V17" s="48">
        <v>0</v>
      </c>
      <c r="W17" s="48">
        <f t="shared" si="13"/>
        <v>0</v>
      </c>
      <c r="X17" s="48">
        <f t="shared" si="13"/>
        <v>0</v>
      </c>
      <c r="Y17" s="48">
        <f t="shared" si="25"/>
        <v>0</v>
      </c>
      <c r="Z17" s="48">
        <f t="shared" si="25"/>
        <v>0</v>
      </c>
      <c r="AA17" s="48">
        <f t="shared" si="25"/>
        <v>0</v>
      </c>
      <c r="AB17" s="50">
        <f t="shared" si="14"/>
        <v>6452</v>
      </c>
      <c r="AC17" s="51">
        <f t="shared" si="15"/>
        <v>57253</v>
      </c>
      <c r="AD17" s="111"/>
    </row>
    <row r="18" spans="1:30" s="23" customFormat="1" ht="19" customHeight="1">
      <c r="A18" s="61"/>
      <c r="B18" s="23">
        <v>10</v>
      </c>
      <c r="C18" s="110">
        <v>44470</v>
      </c>
      <c r="D18" s="48">
        <f t="shared" si="26"/>
        <v>46500</v>
      </c>
      <c r="E18" s="48">
        <f t="shared" si="16"/>
        <v>0</v>
      </c>
      <c r="F18" s="48">
        <f>IF(F$11=0,0,F17)</f>
        <v>0</v>
      </c>
      <c r="G18" s="48">
        <f t="shared" ref="G18:G22" si="29">IF(G$11=0,0,G17)</f>
        <v>0</v>
      </c>
      <c r="H18" s="48">
        <f t="shared" si="27"/>
        <v>13020</v>
      </c>
      <c r="I18" s="48">
        <f t="shared" si="28"/>
        <v>4185</v>
      </c>
      <c r="J18" s="48">
        <f t="shared" si="6"/>
        <v>0</v>
      </c>
      <c r="K18" s="48">
        <f t="shared" si="7"/>
        <v>0</v>
      </c>
      <c r="L18" s="48">
        <f t="shared" si="8"/>
        <v>0</v>
      </c>
      <c r="M18" s="48">
        <f t="shared" si="8"/>
        <v>0</v>
      </c>
      <c r="N18" s="48">
        <f t="shared" si="9"/>
        <v>0</v>
      </c>
      <c r="O18" s="49">
        <f t="shared" si="10"/>
        <v>63705</v>
      </c>
      <c r="P18" s="48">
        <f t="shared" si="11"/>
        <v>2850</v>
      </c>
      <c r="Q18" s="48">
        <f t="shared" si="12"/>
        <v>0</v>
      </c>
      <c r="R18" s="48">
        <f t="shared" si="18"/>
        <v>3000</v>
      </c>
      <c r="S18" s="48">
        <f t="shared" si="19"/>
        <v>0</v>
      </c>
      <c r="T18" s="48">
        <f t="shared" si="20"/>
        <v>602</v>
      </c>
      <c r="U18" s="48">
        <f t="shared" si="21"/>
        <v>0</v>
      </c>
      <c r="V18" s="48">
        <v>0</v>
      </c>
      <c r="W18" s="48">
        <f t="shared" si="13"/>
        <v>0</v>
      </c>
      <c r="X18" s="48">
        <f t="shared" si="13"/>
        <v>0</v>
      </c>
      <c r="Y18" s="48">
        <f t="shared" si="25"/>
        <v>0</v>
      </c>
      <c r="Z18" s="48">
        <f t="shared" si="25"/>
        <v>0</v>
      </c>
      <c r="AA18" s="48">
        <f t="shared" si="25"/>
        <v>0</v>
      </c>
      <c r="AB18" s="50">
        <f t="shared" si="14"/>
        <v>6452</v>
      </c>
      <c r="AC18" s="51">
        <f t="shared" si="15"/>
        <v>57253</v>
      </c>
      <c r="AD18" s="111"/>
    </row>
    <row r="19" spans="1:30" s="23" customFormat="1" ht="19" customHeight="1">
      <c r="A19" s="61"/>
      <c r="B19" s="23">
        <v>11</v>
      </c>
      <c r="C19" s="110">
        <v>44501</v>
      </c>
      <c r="D19" s="48">
        <f t="shared" si="26"/>
        <v>46500</v>
      </c>
      <c r="E19" s="48">
        <f t="shared" si="16"/>
        <v>0</v>
      </c>
      <c r="F19" s="48">
        <f>IF(F$11=0,0,F18)</f>
        <v>0</v>
      </c>
      <c r="G19" s="48">
        <f t="shared" si="29"/>
        <v>0</v>
      </c>
      <c r="H19" s="48">
        <f t="shared" si="27"/>
        <v>13020</v>
      </c>
      <c r="I19" s="48">
        <f t="shared" si="28"/>
        <v>4185</v>
      </c>
      <c r="J19" s="48">
        <f t="shared" si="6"/>
        <v>0</v>
      </c>
      <c r="K19" s="48">
        <f t="shared" si="7"/>
        <v>0</v>
      </c>
      <c r="L19" s="48">
        <f t="shared" si="8"/>
        <v>0</v>
      </c>
      <c r="M19" s="48">
        <f t="shared" si="8"/>
        <v>0</v>
      </c>
      <c r="N19" s="48">
        <f t="shared" si="9"/>
        <v>0</v>
      </c>
      <c r="O19" s="49">
        <f t="shared" si="10"/>
        <v>63705</v>
      </c>
      <c r="P19" s="48">
        <f t="shared" si="11"/>
        <v>2850</v>
      </c>
      <c r="Q19" s="48">
        <f t="shared" si="12"/>
        <v>0</v>
      </c>
      <c r="R19" s="48">
        <f t="shared" si="18"/>
        <v>3000</v>
      </c>
      <c r="S19" s="48">
        <f t="shared" si="19"/>
        <v>0</v>
      </c>
      <c r="T19" s="48">
        <f t="shared" si="20"/>
        <v>602</v>
      </c>
      <c r="U19" s="48">
        <f t="shared" si="21"/>
        <v>0</v>
      </c>
      <c r="V19" s="48">
        <v>0</v>
      </c>
      <c r="W19" s="48">
        <f t="shared" si="13"/>
        <v>0</v>
      </c>
      <c r="X19" s="48">
        <f t="shared" si="13"/>
        <v>0</v>
      </c>
      <c r="Y19" s="48">
        <f t="shared" si="25"/>
        <v>0</v>
      </c>
      <c r="Z19" s="48">
        <f t="shared" si="25"/>
        <v>0</v>
      </c>
      <c r="AA19" s="48">
        <f t="shared" si="25"/>
        <v>0</v>
      </c>
      <c r="AB19" s="50">
        <f t="shared" si="14"/>
        <v>6452</v>
      </c>
      <c r="AC19" s="51">
        <f t="shared" si="15"/>
        <v>57253</v>
      </c>
      <c r="AD19" s="111"/>
    </row>
    <row r="20" spans="1:30" s="23" customFormat="1" ht="19" customHeight="1">
      <c r="A20" s="61"/>
      <c r="B20" s="23">
        <v>12</v>
      </c>
      <c r="C20" s="110">
        <v>44531</v>
      </c>
      <c r="D20" s="48">
        <f t="shared" si="26"/>
        <v>46500</v>
      </c>
      <c r="E20" s="48">
        <f t="shared" si="16"/>
        <v>0</v>
      </c>
      <c r="F20" s="48">
        <f>IF(F$11=0,0,F19)</f>
        <v>0</v>
      </c>
      <c r="G20" s="48">
        <f t="shared" si="29"/>
        <v>0</v>
      </c>
      <c r="H20" s="48">
        <f t="shared" si="27"/>
        <v>13020</v>
      </c>
      <c r="I20" s="48">
        <f t="shared" si="28"/>
        <v>4185</v>
      </c>
      <c r="J20" s="48">
        <f t="shared" si="6"/>
        <v>0</v>
      </c>
      <c r="K20" s="48">
        <f t="shared" si="7"/>
        <v>0</v>
      </c>
      <c r="L20" s="48">
        <f t="shared" si="8"/>
        <v>0</v>
      </c>
      <c r="M20" s="48">
        <f t="shared" si="8"/>
        <v>0</v>
      </c>
      <c r="N20" s="48">
        <f t="shared" si="9"/>
        <v>0</v>
      </c>
      <c r="O20" s="49">
        <f t="shared" si="10"/>
        <v>63705</v>
      </c>
      <c r="P20" s="48">
        <f t="shared" si="11"/>
        <v>2850</v>
      </c>
      <c r="Q20" s="48">
        <f t="shared" si="12"/>
        <v>0</v>
      </c>
      <c r="R20" s="48">
        <f t="shared" si="18"/>
        <v>3000</v>
      </c>
      <c r="S20" s="48">
        <f t="shared" si="19"/>
        <v>0</v>
      </c>
      <c r="T20" s="48">
        <f t="shared" si="20"/>
        <v>602</v>
      </c>
      <c r="U20" s="48">
        <f t="shared" si="21"/>
        <v>0</v>
      </c>
      <c r="V20" s="48">
        <v>0</v>
      </c>
      <c r="W20" s="48">
        <f t="shared" si="13"/>
        <v>0</v>
      </c>
      <c r="X20" s="48">
        <f t="shared" si="13"/>
        <v>0</v>
      </c>
      <c r="Y20" s="48">
        <f t="shared" si="25"/>
        <v>0</v>
      </c>
      <c r="Z20" s="48">
        <f t="shared" si="25"/>
        <v>0</v>
      </c>
      <c r="AA20" s="48">
        <v>500</v>
      </c>
      <c r="AB20" s="50">
        <f t="shared" si="14"/>
        <v>6952</v>
      </c>
      <c r="AC20" s="51">
        <f t="shared" si="15"/>
        <v>56753</v>
      </c>
      <c r="AD20" s="111"/>
    </row>
    <row r="21" spans="1:30" s="23" customFormat="1" ht="19" customHeight="1">
      <c r="A21" s="61"/>
      <c r="B21" s="23">
        <v>1</v>
      </c>
      <c r="C21" s="110">
        <v>44562</v>
      </c>
      <c r="D21" s="48">
        <f t="shared" si="26"/>
        <v>46500</v>
      </c>
      <c r="E21" s="48">
        <f t="shared" si="16"/>
        <v>0</v>
      </c>
      <c r="F21" s="48">
        <f>IF(F$11=0,0,F20)</f>
        <v>0</v>
      </c>
      <c r="G21" s="48">
        <f t="shared" si="29"/>
        <v>0</v>
      </c>
      <c r="H21" s="48">
        <f t="shared" si="27"/>
        <v>13020</v>
      </c>
      <c r="I21" s="48">
        <f t="shared" si="28"/>
        <v>4185</v>
      </c>
      <c r="J21" s="48">
        <f t="shared" si="6"/>
        <v>0</v>
      </c>
      <c r="K21" s="48">
        <f t="shared" si="7"/>
        <v>0</v>
      </c>
      <c r="L21" s="48">
        <f t="shared" si="8"/>
        <v>0</v>
      </c>
      <c r="M21" s="48">
        <f t="shared" si="8"/>
        <v>0</v>
      </c>
      <c r="N21" s="48">
        <f t="shared" si="9"/>
        <v>0</v>
      </c>
      <c r="O21" s="49">
        <f t="shared" si="10"/>
        <v>63705</v>
      </c>
      <c r="P21" s="48">
        <f t="shared" si="11"/>
        <v>2850</v>
      </c>
      <c r="Q21" s="48">
        <f t="shared" si="12"/>
        <v>0</v>
      </c>
      <c r="R21" s="48">
        <f t="shared" si="18"/>
        <v>3000</v>
      </c>
      <c r="S21" s="48">
        <f t="shared" si="19"/>
        <v>0</v>
      </c>
      <c r="T21" s="48">
        <f t="shared" si="20"/>
        <v>602</v>
      </c>
      <c r="U21" s="48">
        <f t="shared" si="21"/>
        <v>0</v>
      </c>
      <c r="V21" s="48">
        <v>0</v>
      </c>
      <c r="W21" s="48">
        <f t="shared" si="13"/>
        <v>0</v>
      </c>
      <c r="X21" s="48">
        <f t="shared" si="13"/>
        <v>0</v>
      </c>
      <c r="Y21" s="48">
        <f t="shared" si="25"/>
        <v>0</v>
      </c>
      <c r="Z21" s="48">
        <f t="shared" si="25"/>
        <v>0</v>
      </c>
      <c r="AA21" s="48"/>
      <c r="AB21" s="50">
        <f t="shared" si="14"/>
        <v>6452</v>
      </c>
      <c r="AC21" s="51">
        <f t="shared" si="15"/>
        <v>57253</v>
      </c>
      <c r="AD21" s="111"/>
    </row>
    <row r="22" spans="1:30" s="23" customFormat="1" ht="19" customHeight="1">
      <c r="A22" s="61"/>
      <c r="B22" s="23">
        <v>2</v>
      </c>
      <c r="C22" s="110">
        <v>44593</v>
      </c>
      <c r="D22" s="48">
        <f t="shared" si="26"/>
        <v>46500</v>
      </c>
      <c r="E22" s="48">
        <f t="shared" si="16"/>
        <v>0</v>
      </c>
      <c r="F22" s="48">
        <f>IF(F$11=0,0,F21)</f>
        <v>0</v>
      </c>
      <c r="G22" s="48">
        <f t="shared" si="29"/>
        <v>0</v>
      </c>
      <c r="H22" s="48">
        <f t="shared" si="27"/>
        <v>13020</v>
      </c>
      <c r="I22" s="48">
        <f t="shared" si="28"/>
        <v>4185</v>
      </c>
      <c r="J22" s="48">
        <f>IF($AA$2="Yes",ROUND((D22+H22)*0.1,0),IF($AA$2="No",0))</f>
        <v>0</v>
      </c>
      <c r="K22" s="48">
        <f t="shared" si="7"/>
        <v>0</v>
      </c>
      <c r="L22" s="48">
        <f t="shared" si="8"/>
        <v>0</v>
      </c>
      <c r="M22" s="48">
        <f t="shared" si="8"/>
        <v>0</v>
      </c>
      <c r="N22" s="48">
        <f t="shared" si="9"/>
        <v>0</v>
      </c>
      <c r="O22" s="49">
        <f t="shared" si="10"/>
        <v>63705</v>
      </c>
      <c r="P22" s="48">
        <f t="shared" si="11"/>
        <v>2850</v>
      </c>
      <c r="Q22" s="48">
        <f t="shared" si="12"/>
        <v>0</v>
      </c>
      <c r="R22" s="48">
        <f t="shared" si="18"/>
        <v>3000</v>
      </c>
      <c r="S22" s="48">
        <f t="shared" si="19"/>
        <v>0</v>
      </c>
      <c r="T22" s="48">
        <f t="shared" si="20"/>
        <v>602</v>
      </c>
      <c r="U22" s="48">
        <f t="shared" si="21"/>
        <v>0</v>
      </c>
      <c r="V22" s="48">
        <v>0</v>
      </c>
      <c r="W22" s="48">
        <f t="shared" si="13"/>
        <v>0</v>
      </c>
      <c r="X22" s="48">
        <f t="shared" si="13"/>
        <v>0</v>
      </c>
      <c r="Y22" s="48">
        <f t="shared" si="25"/>
        <v>0</v>
      </c>
      <c r="Z22" s="48">
        <f t="shared" si="25"/>
        <v>0</v>
      </c>
      <c r="AA22" s="48"/>
      <c r="AB22" s="50">
        <f t="shared" si="14"/>
        <v>6452</v>
      </c>
      <c r="AC22" s="51">
        <f t="shared" si="15"/>
        <v>57253</v>
      </c>
      <c r="AD22" s="111"/>
    </row>
    <row r="23" spans="1:30" s="23" customFormat="1" ht="19" customHeight="1">
      <c r="A23" s="61"/>
      <c r="C23" s="112" t="s">
        <v>181</v>
      </c>
      <c r="D23" s="48"/>
      <c r="E23" s="48"/>
      <c r="F23" s="48"/>
      <c r="G23" s="48"/>
      <c r="H23" s="48">
        <f>(ROUND(31%*D15,0)-ROUND(28%*D15,0))*3</f>
        <v>4185</v>
      </c>
      <c r="I23" s="48"/>
      <c r="J23" s="48">
        <f>IF($AA$2="Yes",ROUND((ROUND(31%*D15,0)-ROUND(28%*D15,0))*10%,0)*3,IF($AA$2="No",0))</f>
        <v>0</v>
      </c>
      <c r="K23" s="48"/>
      <c r="L23" s="48"/>
      <c r="M23" s="48"/>
      <c r="N23" s="48"/>
      <c r="O23" s="49">
        <f t="shared" si="10"/>
        <v>4185</v>
      </c>
      <c r="P23" s="48">
        <f>IF($AA$2="Yes",ROUND((ROUND(31%*D15,0)-ROUND(28%*D15,0))*10%,0)*3,IF($AA$2="No",H23,0))</f>
        <v>4185</v>
      </c>
      <c r="Q23" s="48">
        <f>IF($AA$2="Yes",ROUND((ROUND(31%*D15,0)-ROUND(28%*D15,0))*10%,0)*3,IF($AA$2="No",0))</f>
        <v>0</v>
      </c>
      <c r="R23" s="48"/>
      <c r="S23" s="48"/>
      <c r="T23" s="48"/>
      <c r="U23" s="48">
        <v>0</v>
      </c>
      <c r="V23" s="48"/>
      <c r="W23" s="48"/>
      <c r="X23" s="48"/>
      <c r="Y23" s="48"/>
      <c r="Z23" s="48">
        <f>IF($AA$2="Yes",O23-P23-Q23,IF($AA$2="No",0))</f>
        <v>0</v>
      </c>
      <c r="AA23" s="48"/>
      <c r="AB23" s="50">
        <f t="shared" si="14"/>
        <v>4185</v>
      </c>
      <c r="AC23" s="51">
        <f t="shared" si="15"/>
        <v>0</v>
      </c>
      <c r="AD23" s="111"/>
    </row>
    <row r="24" spans="1:30" s="23" customFormat="1" ht="19" customHeight="1">
      <c r="A24" s="61"/>
      <c r="C24" s="112" t="s">
        <v>199</v>
      </c>
      <c r="D24" s="48"/>
      <c r="E24" s="48"/>
      <c r="F24" s="48"/>
      <c r="G24" s="48"/>
      <c r="H24" s="48"/>
      <c r="I24" s="48">
        <f>IF($AD$4=16%,ROUND(0.02*D15,0),ROUND(0.01*D15,0))</f>
        <v>465</v>
      </c>
      <c r="J24" s="48"/>
      <c r="K24" s="48"/>
      <c r="L24" s="48"/>
      <c r="M24" s="48"/>
      <c r="N24" s="48"/>
      <c r="O24" s="49">
        <f t="shared" si="10"/>
        <v>465</v>
      </c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50">
        <f t="shared" si="14"/>
        <v>0</v>
      </c>
      <c r="AC24" s="51">
        <f t="shared" si="15"/>
        <v>465</v>
      </c>
      <c r="AD24" s="111"/>
    </row>
    <row r="25" spans="1:30" s="23" customFormat="1" ht="19" customHeight="1">
      <c r="A25" s="61"/>
      <c r="C25" s="113" t="s">
        <v>70</v>
      </c>
      <c r="D25" s="48">
        <f>IF(M3="NO",0,IF(Y3=3,D22,VLOOKUP(Y3,B11:D22,3,FALSE)))/2</f>
        <v>0</v>
      </c>
      <c r="E25" s="48"/>
      <c r="F25" s="48"/>
      <c r="G25" s="48"/>
      <c r="H25" s="48">
        <f>IF(AND(Y3&gt;3,Y3&lt;9),ROUND(17%*D25,0),ROUND(17%*D25,0))</f>
        <v>0</v>
      </c>
      <c r="I25" s="48"/>
      <c r="J25" s="48"/>
      <c r="K25" s="48"/>
      <c r="L25" s="48"/>
      <c r="M25" s="48"/>
      <c r="N25" s="48"/>
      <c r="O25" s="49">
        <f t="shared" si="10"/>
        <v>0</v>
      </c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50">
        <f t="shared" si="14"/>
        <v>0</v>
      </c>
      <c r="AC25" s="51">
        <f t="shared" si="15"/>
        <v>0</v>
      </c>
      <c r="AD25" s="111"/>
    </row>
    <row r="26" spans="1:30" s="23" customFormat="1" ht="19" customHeight="1">
      <c r="A26" s="61"/>
      <c r="C26" s="113" t="s">
        <v>71</v>
      </c>
      <c r="D26" s="48">
        <f>IF(AA4="Yes",6774,0)</f>
        <v>6774</v>
      </c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134">
        <f t="shared" si="10"/>
        <v>6774</v>
      </c>
      <c r="P26" s="48">
        <f>IF($AA$2="Yes",0,IF($AA$2="No",D26/2,0))</f>
        <v>3387</v>
      </c>
      <c r="Q26" s="48"/>
      <c r="R26" s="48"/>
      <c r="S26" s="48"/>
      <c r="T26" s="48"/>
      <c r="U26" s="48"/>
      <c r="V26" s="48"/>
      <c r="W26" s="48"/>
      <c r="X26" s="48"/>
      <c r="Y26" s="48"/>
      <c r="Z26" s="48">
        <f>IF($AA$2="NO",0,IF($AA$2="YES",D26/2,0))</f>
        <v>0</v>
      </c>
      <c r="AA26" s="48"/>
      <c r="AB26" s="50">
        <f t="shared" si="14"/>
        <v>3387</v>
      </c>
      <c r="AC26" s="51">
        <f t="shared" si="15"/>
        <v>3387</v>
      </c>
      <c r="AD26" s="111"/>
    </row>
    <row r="27" spans="1:30" s="23" customFormat="1" ht="19" customHeight="1">
      <c r="A27" s="61"/>
      <c r="C27" s="114" t="s">
        <v>86</v>
      </c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134">
        <f t="shared" si="10"/>
        <v>0</v>
      </c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50">
        <f t="shared" si="14"/>
        <v>0</v>
      </c>
      <c r="AC27" s="51">
        <f t="shared" si="15"/>
        <v>0</v>
      </c>
      <c r="AD27" s="111"/>
    </row>
    <row r="28" spans="1:30" s="23" customFormat="1" ht="19" customHeight="1">
      <c r="A28" s="61"/>
      <c r="C28" s="114" t="s">
        <v>160</v>
      </c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134">
        <f t="shared" si="10"/>
        <v>0</v>
      </c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50">
        <f t="shared" ref="AB28:AB31" si="30">SUM(P28:AA28)</f>
        <v>0</v>
      </c>
      <c r="AC28" s="51">
        <f t="shared" ref="AC28:AC31" si="31">O28-AB28</f>
        <v>0</v>
      </c>
      <c r="AD28" s="111"/>
    </row>
    <row r="29" spans="1:30" s="23" customFormat="1" ht="19" customHeight="1">
      <c r="A29" s="61"/>
      <c r="C29" s="114" t="s">
        <v>161</v>
      </c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134">
        <f t="shared" si="10"/>
        <v>0</v>
      </c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50">
        <f t="shared" si="30"/>
        <v>0</v>
      </c>
      <c r="AC29" s="51">
        <f t="shared" si="31"/>
        <v>0</v>
      </c>
      <c r="AD29" s="111"/>
    </row>
    <row r="30" spans="1:30" s="23" customFormat="1" ht="19" customHeight="1">
      <c r="A30" s="61"/>
      <c r="C30" s="114" t="s">
        <v>162</v>
      </c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134">
        <f t="shared" si="10"/>
        <v>0</v>
      </c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50">
        <f t="shared" si="30"/>
        <v>0</v>
      </c>
      <c r="AC30" s="51">
        <f t="shared" si="31"/>
        <v>0</v>
      </c>
      <c r="AD30" s="111"/>
    </row>
    <row r="31" spans="1:30" s="23" customFormat="1" ht="19" customHeight="1">
      <c r="A31" s="61"/>
      <c r="C31" s="114" t="s">
        <v>92</v>
      </c>
      <c r="D31" s="48"/>
      <c r="E31" s="48">
        <v>0</v>
      </c>
      <c r="F31" s="48">
        <v>0</v>
      </c>
      <c r="G31" s="48"/>
      <c r="H31" s="48"/>
      <c r="I31" s="48"/>
      <c r="J31" s="48"/>
      <c r="K31" s="48"/>
      <c r="L31" s="48"/>
      <c r="M31" s="48"/>
      <c r="N31" s="48"/>
      <c r="O31" s="134">
        <f t="shared" si="10"/>
        <v>0</v>
      </c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50">
        <f t="shared" si="30"/>
        <v>0</v>
      </c>
      <c r="AC31" s="51">
        <f t="shared" si="31"/>
        <v>0</v>
      </c>
      <c r="AD31" s="111"/>
    </row>
    <row r="32" spans="1:30" s="24" customFormat="1" ht="70.5" customHeight="1" thickBot="1">
      <c r="A32" s="62"/>
      <c r="C32" s="115" t="s">
        <v>61</v>
      </c>
      <c r="D32" s="116">
        <f>SUM(D11:D31)</f>
        <v>559174</v>
      </c>
      <c r="E32" s="116">
        <f t="shared" ref="E32:AC32" si="32">SUM(E11:E31)</f>
        <v>0</v>
      </c>
      <c r="F32" s="116">
        <f t="shared" si="32"/>
        <v>0</v>
      </c>
      <c r="G32" s="116">
        <f t="shared" si="32"/>
        <v>0</v>
      </c>
      <c r="H32" s="116">
        <f t="shared" si="32"/>
        <v>139013</v>
      </c>
      <c r="I32" s="116">
        <f t="shared" si="32"/>
        <v>47912</v>
      </c>
      <c r="J32" s="116"/>
      <c r="K32" s="116">
        <f t="shared" si="32"/>
        <v>0</v>
      </c>
      <c r="L32" s="116">
        <f t="shared" si="32"/>
        <v>0</v>
      </c>
      <c r="M32" s="116">
        <f t="shared" si="32"/>
        <v>0</v>
      </c>
      <c r="N32" s="116">
        <f t="shared" si="32"/>
        <v>0</v>
      </c>
      <c r="O32" s="116">
        <f t="shared" si="32"/>
        <v>746099</v>
      </c>
      <c r="P32" s="116">
        <f t="shared" si="32"/>
        <v>41772</v>
      </c>
      <c r="Q32" s="116">
        <f t="shared" si="32"/>
        <v>0</v>
      </c>
      <c r="R32" s="116">
        <f t="shared" si="32"/>
        <v>36000</v>
      </c>
      <c r="S32" s="116">
        <f t="shared" si="32"/>
        <v>0</v>
      </c>
      <c r="T32" s="116">
        <f t="shared" si="32"/>
        <v>7167</v>
      </c>
      <c r="U32" s="116">
        <f t="shared" si="32"/>
        <v>0</v>
      </c>
      <c r="V32" s="117">
        <f t="shared" si="32"/>
        <v>220</v>
      </c>
      <c r="W32" s="116">
        <f t="shared" si="32"/>
        <v>0</v>
      </c>
      <c r="X32" s="116">
        <f t="shared" si="32"/>
        <v>0</v>
      </c>
      <c r="Y32" s="116">
        <f t="shared" si="32"/>
        <v>0</v>
      </c>
      <c r="Z32" s="116">
        <f t="shared" si="32"/>
        <v>0</v>
      </c>
      <c r="AA32" s="116">
        <f t="shared" si="32"/>
        <v>500</v>
      </c>
      <c r="AB32" s="117">
        <f t="shared" si="32"/>
        <v>85659</v>
      </c>
      <c r="AC32" s="117">
        <f t="shared" si="32"/>
        <v>660440</v>
      </c>
      <c r="AD32" s="118"/>
    </row>
    <row r="33" spans="1:31" s="7" customFormat="1">
      <c r="A33" s="63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</row>
    <row r="34" spans="1:31" s="7" customFormat="1">
      <c r="A34" s="63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</row>
    <row r="35" spans="1:31" s="7" customFormat="1">
      <c r="A35" s="63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</row>
    <row r="36" spans="1:31"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6"/>
    </row>
    <row r="37" spans="1:31" ht="13">
      <c r="C37" s="3"/>
      <c r="D37" s="3"/>
      <c r="E37" s="31" t="s">
        <v>62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1" t="s">
        <v>63</v>
      </c>
      <c r="AD37" s="3"/>
      <c r="AE37" s="6"/>
    </row>
    <row r="38" spans="1:31">
      <c r="AE38" s="6"/>
    </row>
    <row r="39" spans="1:31" ht="13">
      <c r="C39" s="153"/>
      <c r="D39" s="153"/>
      <c r="E39" s="153"/>
      <c r="F39" s="153"/>
      <c r="G39" s="153"/>
      <c r="H39" s="153"/>
      <c r="I39" s="153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  <c r="Z39" s="153"/>
      <c r="AA39" s="153"/>
      <c r="AB39" s="153"/>
      <c r="AC39" s="153"/>
      <c r="AD39" s="153"/>
      <c r="AE39" s="6"/>
    </row>
    <row r="40" spans="1:31">
      <c r="AE40" s="6"/>
    </row>
    <row r="41" spans="1:31">
      <c r="AE41" s="6"/>
    </row>
    <row r="42" spans="1:31">
      <c r="AE42" s="6"/>
    </row>
    <row r="43" spans="1:31">
      <c r="AE43" s="6"/>
    </row>
    <row r="44" spans="1:31" hidden="1">
      <c r="AE44" s="6"/>
    </row>
    <row r="45" spans="1:31" hidden="1">
      <c r="AE45" s="6"/>
    </row>
    <row r="46" spans="1:31" hidden="1">
      <c r="AE46" s="6"/>
    </row>
    <row r="47" spans="1:31" hidden="1">
      <c r="AE47" s="6"/>
    </row>
    <row r="48" spans="1:31" hidden="1">
      <c r="AE48" s="6"/>
    </row>
    <row r="49" spans="31:31" hidden="1">
      <c r="AE49" s="6"/>
    </row>
    <row r="50" spans="31:31" hidden="1">
      <c r="AE50" s="6"/>
    </row>
    <row r="51" spans="31:31" hidden="1">
      <c r="AE51" s="6"/>
    </row>
    <row r="52" spans="31:31" hidden="1">
      <c r="AE52" s="6"/>
    </row>
    <row r="53" spans="31:31" hidden="1">
      <c r="AE53" s="6"/>
    </row>
    <row r="54" spans="31:31" hidden="1">
      <c r="AE54" s="6"/>
    </row>
    <row r="55" spans="31:31" hidden="1">
      <c r="AE55" s="6"/>
    </row>
    <row r="56" spans="31:31" hidden="1">
      <c r="AE56" s="6"/>
    </row>
    <row r="57" spans="31:31" hidden="1">
      <c r="AE57" s="6"/>
    </row>
    <row r="58" spans="31:31" hidden="1">
      <c r="AE58" s="6"/>
    </row>
    <row r="59" spans="31:31" hidden="1">
      <c r="AE59" s="6"/>
    </row>
    <row r="60" spans="31:31" hidden="1">
      <c r="AE60" s="6"/>
    </row>
    <row r="61" spans="31:31" hidden="1">
      <c r="AE61" s="6"/>
    </row>
    <row r="62" spans="31:31" hidden="1">
      <c r="AE62" s="6"/>
    </row>
    <row r="63" spans="31:31" hidden="1">
      <c r="AE63" s="6"/>
    </row>
    <row r="64" spans="31:31" hidden="1">
      <c r="AE64" s="6"/>
    </row>
    <row r="65" spans="31:31" hidden="1">
      <c r="AE65" s="6"/>
    </row>
    <row r="66" spans="31:31" hidden="1">
      <c r="AE66" s="6"/>
    </row>
    <row r="67" spans="31:31" hidden="1">
      <c r="AE67" s="6"/>
    </row>
    <row r="68" spans="31:31" hidden="1">
      <c r="AE68" s="6"/>
    </row>
    <row r="69" spans="31:31" hidden="1">
      <c r="AE69" s="6"/>
    </row>
    <row r="70" spans="31:31" hidden="1">
      <c r="AE70" s="6"/>
    </row>
    <row r="71" spans="31:31" hidden="1">
      <c r="AE71" s="6"/>
    </row>
    <row r="72" spans="31:31" hidden="1">
      <c r="AE72" s="6"/>
    </row>
    <row r="73" spans="31:31" hidden="1">
      <c r="AE73" s="6"/>
    </row>
    <row r="74" spans="31:31" hidden="1">
      <c r="AE74" s="6"/>
    </row>
    <row r="75" spans="31:31" hidden="1">
      <c r="AE75" s="6"/>
    </row>
    <row r="76" spans="31:31" hidden="1">
      <c r="AE76" s="6"/>
    </row>
    <row r="77" spans="31:31" hidden="1">
      <c r="AE77" s="6"/>
    </row>
    <row r="78" spans="31:31" hidden="1">
      <c r="AE78" s="6"/>
    </row>
    <row r="79" spans="31:31" hidden="1">
      <c r="AE79" s="6"/>
    </row>
    <row r="80" spans="31:31" hidden="1">
      <c r="AE80" s="6"/>
    </row>
    <row r="81" spans="31:31" hidden="1">
      <c r="AE81" s="6"/>
    </row>
    <row r="82" spans="31:31" hidden="1">
      <c r="AE82" s="6"/>
    </row>
    <row r="83" spans="31:31" hidden="1">
      <c r="AE83" s="6"/>
    </row>
    <row r="84" spans="31:31" hidden="1">
      <c r="AE84" s="6"/>
    </row>
    <row r="85" spans="31:31" hidden="1">
      <c r="AE85" s="6"/>
    </row>
    <row r="86" spans="31:31" hidden="1">
      <c r="AE86" s="6"/>
    </row>
    <row r="87" spans="31:31" hidden="1">
      <c r="AE87" s="6"/>
    </row>
    <row r="88" spans="31:31" hidden="1">
      <c r="AE88" s="6"/>
    </row>
    <row r="89" spans="31:31" hidden="1">
      <c r="AE89" s="6"/>
    </row>
    <row r="90" spans="31:31" hidden="1">
      <c r="AE90" s="6"/>
    </row>
    <row r="91" spans="31:31" hidden="1">
      <c r="AE91" s="6"/>
    </row>
    <row r="92" spans="31:31" hidden="1">
      <c r="AE92" s="6"/>
    </row>
    <row r="93" spans="31:31" hidden="1">
      <c r="AE93" s="6"/>
    </row>
    <row r="94" spans="31:31" hidden="1">
      <c r="AE94" s="6"/>
    </row>
    <row r="95" spans="31:31" hidden="1">
      <c r="AE95" s="6"/>
    </row>
    <row r="96" spans="31:31" hidden="1">
      <c r="AE96" s="6"/>
    </row>
    <row r="97" spans="31:31" hidden="1">
      <c r="AE97" s="6"/>
    </row>
    <row r="98" spans="31:31" hidden="1">
      <c r="AE98" s="6"/>
    </row>
    <row r="99" spans="31:31" hidden="1">
      <c r="AE99" s="6"/>
    </row>
    <row r="100" spans="31:31" hidden="1">
      <c r="AE100" s="6"/>
    </row>
    <row r="101" spans="31:31" hidden="1">
      <c r="AE101" s="6"/>
    </row>
    <row r="102" spans="31:31" hidden="1">
      <c r="AE102" s="6"/>
    </row>
    <row r="103" spans="31:31" hidden="1">
      <c r="AE103" s="6"/>
    </row>
    <row r="104" spans="31:31" hidden="1">
      <c r="AE104" s="6"/>
    </row>
    <row r="105" spans="31:31" hidden="1">
      <c r="AE105" s="6"/>
    </row>
    <row r="106" spans="31:31" hidden="1">
      <c r="AE106" s="6"/>
    </row>
    <row r="107" spans="31:31" hidden="1">
      <c r="AE107" s="6"/>
    </row>
    <row r="108" spans="31:31" hidden="1">
      <c r="AE108" s="6"/>
    </row>
    <row r="109" spans="31:31" hidden="1">
      <c r="AE109" s="6"/>
    </row>
    <row r="110" spans="31:31" hidden="1">
      <c r="AE110" s="6"/>
    </row>
    <row r="111" spans="31:31" hidden="1">
      <c r="AE111" s="6"/>
    </row>
    <row r="112" spans="31:31" hidden="1">
      <c r="AE112" s="6"/>
    </row>
    <row r="113" spans="31:31" hidden="1">
      <c r="AE113" s="6"/>
    </row>
    <row r="114" spans="31:31" hidden="1">
      <c r="AE114" s="6"/>
    </row>
    <row r="115" spans="31:31" hidden="1">
      <c r="AE115" s="6"/>
    </row>
    <row r="116" spans="31:31" hidden="1">
      <c r="AE116" s="6"/>
    </row>
    <row r="117" spans="31:31" hidden="1">
      <c r="AE117" s="6"/>
    </row>
    <row r="118" spans="31:31" hidden="1">
      <c r="AE118" s="6"/>
    </row>
    <row r="119" spans="31:31" hidden="1">
      <c r="AE119" s="6"/>
    </row>
    <row r="120" spans="31:31" hidden="1">
      <c r="AE120" s="6"/>
    </row>
    <row r="121" spans="31:31" hidden="1">
      <c r="AE121" s="6"/>
    </row>
    <row r="122" spans="31:31" hidden="1">
      <c r="AE122" s="6"/>
    </row>
    <row r="123" spans="31:31" hidden="1">
      <c r="AE123" s="6"/>
    </row>
    <row r="124" spans="31:31" hidden="1">
      <c r="AE124" s="6"/>
    </row>
    <row r="125" spans="31:31" hidden="1">
      <c r="AE125" s="6"/>
    </row>
    <row r="126" spans="31:31" hidden="1">
      <c r="AE126" s="6"/>
    </row>
    <row r="127" spans="31:31" hidden="1">
      <c r="AE127" s="6"/>
    </row>
    <row r="128" spans="31:31" hidden="1">
      <c r="AE128" s="6"/>
    </row>
    <row r="129" spans="31:31" hidden="1">
      <c r="AE129" s="6"/>
    </row>
    <row r="130" spans="31:31" hidden="1">
      <c r="AE130" s="6"/>
    </row>
    <row r="131" spans="31:31" hidden="1">
      <c r="AE131" s="6"/>
    </row>
    <row r="132" spans="31:31" hidden="1">
      <c r="AE132" s="6"/>
    </row>
    <row r="133" spans="31:31" hidden="1">
      <c r="AE133" s="6"/>
    </row>
    <row r="134" spans="31:31" hidden="1">
      <c r="AE134" s="6"/>
    </row>
    <row r="135" spans="31:31" hidden="1">
      <c r="AE135" s="6"/>
    </row>
    <row r="136" spans="31:31" hidden="1">
      <c r="AE136" s="6"/>
    </row>
    <row r="137" spans="31:31" hidden="1">
      <c r="AE137" s="6"/>
    </row>
    <row r="138" spans="31:31" hidden="1">
      <c r="AE138" s="6"/>
    </row>
    <row r="139" spans="31:31" hidden="1">
      <c r="AE139" s="6"/>
    </row>
    <row r="140" spans="31:31" hidden="1">
      <c r="AE140" s="6"/>
    </row>
    <row r="141" spans="31:31" hidden="1">
      <c r="AE141" s="6"/>
    </row>
    <row r="142" spans="31:31" hidden="1">
      <c r="AE142" s="6"/>
    </row>
    <row r="143" spans="31:31" hidden="1">
      <c r="AE143" s="6"/>
    </row>
    <row r="144" spans="31:31" hidden="1">
      <c r="AE144" s="6"/>
    </row>
    <row r="145" spans="31:31" hidden="1">
      <c r="AE145" s="6"/>
    </row>
    <row r="146" spans="31:31" hidden="1">
      <c r="AE146" s="6"/>
    </row>
    <row r="147" spans="31:31" hidden="1">
      <c r="AE147" s="6"/>
    </row>
    <row r="148" spans="31:31" hidden="1">
      <c r="AE148" s="6"/>
    </row>
    <row r="149" spans="31:31" hidden="1">
      <c r="AE149" s="6"/>
    </row>
    <row r="150" spans="31:31" hidden="1">
      <c r="AE150" s="6"/>
    </row>
    <row r="151" spans="31:31" hidden="1">
      <c r="AE151" s="6"/>
    </row>
    <row r="152" spans="31:31" hidden="1">
      <c r="AE152" s="6"/>
    </row>
    <row r="153" spans="31:31" hidden="1">
      <c r="AE153" s="6"/>
    </row>
    <row r="154" spans="31:31" hidden="1">
      <c r="AE154" s="6"/>
    </row>
    <row r="155" spans="31:31" hidden="1">
      <c r="AE155" s="6"/>
    </row>
    <row r="156" spans="31:31" hidden="1">
      <c r="AE156" s="6"/>
    </row>
    <row r="157" spans="31:31" hidden="1">
      <c r="AE157" s="6"/>
    </row>
    <row r="158" spans="31:31" hidden="1">
      <c r="AE158" s="6"/>
    </row>
    <row r="159" spans="31:31" hidden="1">
      <c r="AE159" s="6"/>
    </row>
    <row r="160" spans="31:31" hidden="1">
      <c r="AE160" s="6"/>
    </row>
    <row r="161" spans="31:31" hidden="1">
      <c r="AE161" s="6"/>
    </row>
    <row r="162" spans="31:31" hidden="1">
      <c r="AE162" s="6"/>
    </row>
    <row r="163" spans="31:31" hidden="1">
      <c r="AE163" s="6"/>
    </row>
    <row r="164" spans="31:31" hidden="1">
      <c r="AE164" s="6"/>
    </row>
    <row r="165" spans="31:31" hidden="1">
      <c r="AE165" s="6"/>
    </row>
    <row r="166" spans="31:31" hidden="1">
      <c r="AE166" s="6"/>
    </row>
    <row r="167" spans="31:31" hidden="1">
      <c r="AE167" s="6"/>
    </row>
    <row r="168" spans="31:31" hidden="1">
      <c r="AE168" s="6"/>
    </row>
    <row r="169" spans="31:31" hidden="1">
      <c r="AE169" s="6"/>
    </row>
    <row r="170" spans="31:31" hidden="1">
      <c r="AE170" s="6"/>
    </row>
    <row r="171" spans="31:31" hidden="1">
      <c r="AE171" s="6"/>
    </row>
    <row r="172" spans="31:31" hidden="1">
      <c r="AE172" s="6"/>
    </row>
    <row r="173" spans="31:31" hidden="1">
      <c r="AE173" s="6"/>
    </row>
    <row r="174" spans="31:31" hidden="1">
      <c r="AE174" s="6"/>
    </row>
    <row r="175" spans="31:31" hidden="1">
      <c r="AE175" s="6"/>
    </row>
    <row r="176" spans="31:31" hidden="1">
      <c r="AE176" s="6"/>
    </row>
    <row r="177" spans="31:31" hidden="1">
      <c r="AE177" s="6"/>
    </row>
    <row r="178" spans="31:31" hidden="1">
      <c r="AE178" s="6"/>
    </row>
    <row r="179" spans="31:31" hidden="1">
      <c r="AE179" s="6"/>
    </row>
    <row r="180" spans="31:31" hidden="1">
      <c r="AE180" s="6"/>
    </row>
    <row r="181" spans="31:31" hidden="1">
      <c r="AE181" s="6"/>
    </row>
    <row r="182" spans="31:31" hidden="1">
      <c r="AE182" s="6"/>
    </row>
    <row r="183" spans="31:31" hidden="1">
      <c r="AE183" s="6"/>
    </row>
    <row r="184" spans="31:31" hidden="1">
      <c r="AE184" s="6"/>
    </row>
    <row r="185" spans="31:31" hidden="1">
      <c r="AE185" s="6"/>
    </row>
    <row r="186" spans="31:31" hidden="1">
      <c r="AE186" s="6"/>
    </row>
    <row r="187" spans="31:31" hidden="1">
      <c r="AE187" s="6"/>
    </row>
    <row r="188" spans="31:31" hidden="1">
      <c r="AE188" s="6"/>
    </row>
    <row r="189" spans="31:31" hidden="1">
      <c r="AE189" s="6"/>
    </row>
    <row r="190" spans="31:31" hidden="1">
      <c r="AE190" s="6"/>
    </row>
    <row r="191" spans="31:31" hidden="1">
      <c r="AE191" s="6"/>
    </row>
    <row r="192" spans="31:31" hidden="1">
      <c r="AE192" s="6"/>
    </row>
    <row r="193" spans="31:31" hidden="1">
      <c r="AE193" s="6"/>
    </row>
    <row r="194" spans="31:31" hidden="1">
      <c r="AE194" s="6"/>
    </row>
    <row r="195" spans="31:31" hidden="1">
      <c r="AE195" s="6"/>
    </row>
    <row r="196" spans="31:31" hidden="1">
      <c r="AE196" s="6"/>
    </row>
    <row r="197" spans="31:31" hidden="1">
      <c r="AE197" s="6"/>
    </row>
    <row r="198" spans="31:31" hidden="1">
      <c r="AE198" s="6"/>
    </row>
    <row r="199" spans="31:31" hidden="1">
      <c r="AE199" s="6"/>
    </row>
    <row r="200" spans="31:31" hidden="1">
      <c r="AE200" s="6"/>
    </row>
    <row r="201" spans="31:31" hidden="1">
      <c r="AE201" s="6"/>
    </row>
    <row r="202" spans="31:31" hidden="1">
      <c r="AE202" s="6"/>
    </row>
    <row r="203" spans="31:31" hidden="1">
      <c r="AE203" s="6"/>
    </row>
    <row r="204" spans="31:31" hidden="1">
      <c r="AE204" s="6"/>
    </row>
    <row r="205" spans="31:31" hidden="1">
      <c r="AE205" s="6"/>
    </row>
    <row r="206" spans="31:31" hidden="1">
      <c r="AE206" s="6"/>
    </row>
    <row r="207" spans="31:31" hidden="1">
      <c r="AE207" s="6"/>
    </row>
    <row r="208" spans="31:31" hidden="1">
      <c r="AE208" s="6"/>
    </row>
    <row r="209" spans="31:31" hidden="1">
      <c r="AE209" s="6"/>
    </row>
    <row r="210" spans="31:31" hidden="1">
      <c r="AE210" s="6"/>
    </row>
    <row r="211" spans="31:31" hidden="1">
      <c r="AE211" s="6"/>
    </row>
    <row r="212" spans="31:31" hidden="1">
      <c r="AE212" s="6"/>
    </row>
    <row r="213" spans="31:31" hidden="1">
      <c r="AE213" s="6"/>
    </row>
    <row r="214" spans="31:31" hidden="1">
      <c r="AE214" s="6"/>
    </row>
    <row r="215" spans="31:31" hidden="1">
      <c r="AE215" s="6"/>
    </row>
    <row r="216" spans="31:31" hidden="1">
      <c r="AE216" s="6"/>
    </row>
    <row r="217" spans="31:31" hidden="1">
      <c r="AE217" s="6"/>
    </row>
    <row r="218" spans="31:31" hidden="1">
      <c r="AE218" s="6"/>
    </row>
    <row r="219" spans="31:31" hidden="1">
      <c r="AE219" s="6"/>
    </row>
    <row r="220" spans="31:31" hidden="1">
      <c r="AE220" s="6"/>
    </row>
    <row r="221" spans="31:31" hidden="1">
      <c r="AE221" s="6"/>
    </row>
    <row r="222" spans="31:31" hidden="1">
      <c r="AE222" s="6"/>
    </row>
    <row r="223" spans="31:31" hidden="1">
      <c r="AE223" s="6"/>
    </row>
    <row r="224" spans="31:31" hidden="1">
      <c r="AE224" s="6"/>
    </row>
    <row r="225" spans="31:31" hidden="1">
      <c r="AE225" s="6"/>
    </row>
    <row r="226" spans="31:31" hidden="1">
      <c r="AE226" s="6"/>
    </row>
    <row r="227" spans="31:31" hidden="1">
      <c r="AE227" s="6"/>
    </row>
    <row r="228" spans="31:31" hidden="1">
      <c r="AE228" s="6"/>
    </row>
    <row r="229" spans="31:31" hidden="1">
      <c r="AE229" s="6"/>
    </row>
    <row r="230" spans="31:31" hidden="1">
      <c r="AE230" s="6"/>
    </row>
    <row r="231" spans="31:31" hidden="1">
      <c r="AE231" s="6"/>
    </row>
    <row r="232" spans="31:31" hidden="1">
      <c r="AE232" s="6"/>
    </row>
    <row r="233" spans="31:31" hidden="1">
      <c r="AE233" s="6"/>
    </row>
    <row r="234" spans="31:31" hidden="1">
      <c r="AE234" s="6"/>
    </row>
    <row r="235" spans="31:31" hidden="1">
      <c r="AE235" s="6"/>
    </row>
    <row r="236" spans="31:31" hidden="1">
      <c r="AE236" s="6"/>
    </row>
    <row r="237" spans="31:31" hidden="1">
      <c r="AE237" s="6"/>
    </row>
    <row r="238" spans="31:31" hidden="1">
      <c r="AE238" s="6"/>
    </row>
    <row r="239" spans="31:31" hidden="1">
      <c r="AE239" s="6"/>
    </row>
    <row r="240" spans="31:31" hidden="1">
      <c r="AE240" s="6"/>
    </row>
    <row r="241" spans="31:31" hidden="1">
      <c r="AE241" s="6"/>
    </row>
    <row r="242" spans="31:31" hidden="1">
      <c r="AE242" s="6"/>
    </row>
    <row r="243" spans="31:31" hidden="1">
      <c r="AE243" s="6"/>
    </row>
    <row r="244" spans="31:31" hidden="1">
      <c r="AE244" s="6"/>
    </row>
    <row r="245" spans="31:31" hidden="1">
      <c r="AE245" s="6"/>
    </row>
    <row r="246" spans="31:31" hidden="1">
      <c r="AE246" s="6"/>
    </row>
    <row r="247" spans="31:31" hidden="1">
      <c r="AE247" s="6"/>
    </row>
    <row r="248" spans="31:31" hidden="1">
      <c r="AE248" s="6"/>
    </row>
    <row r="249" spans="31:31" hidden="1">
      <c r="AE249" s="6"/>
    </row>
    <row r="250" spans="31:31" hidden="1">
      <c r="AE250" s="6"/>
    </row>
    <row r="251" spans="31:31" hidden="1">
      <c r="AE251" s="6"/>
    </row>
    <row r="252" spans="31:31" hidden="1">
      <c r="AE252" s="6"/>
    </row>
    <row r="253" spans="31:31" hidden="1">
      <c r="AE253" s="6"/>
    </row>
    <row r="254" spans="31:31" hidden="1">
      <c r="AE254" s="6"/>
    </row>
    <row r="255" spans="31:31" hidden="1">
      <c r="AE255" s="6"/>
    </row>
    <row r="256" spans="31:31" hidden="1">
      <c r="AE256" s="6"/>
    </row>
    <row r="257" spans="31:31" hidden="1">
      <c r="AE257" s="6"/>
    </row>
    <row r="258" spans="31:31" hidden="1">
      <c r="AE258" s="6"/>
    </row>
    <row r="259" spans="31:31" hidden="1">
      <c r="AE259" s="6"/>
    </row>
    <row r="260" spans="31:31" hidden="1">
      <c r="AE260" s="6"/>
    </row>
    <row r="261" spans="31:31" hidden="1">
      <c r="AE261" s="6"/>
    </row>
    <row r="262" spans="31:31" hidden="1">
      <c r="AE262" s="6"/>
    </row>
    <row r="263" spans="31:31" hidden="1">
      <c r="AE263" s="6"/>
    </row>
    <row r="264" spans="31:31" hidden="1">
      <c r="AE264" s="6"/>
    </row>
    <row r="265" spans="31:31" hidden="1">
      <c r="AE265" s="6"/>
    </row>
    <row r="266" spans="31:31" hidden="1">
      <c r="AE266" s="6"/>
    </row>
    <row r="267" spans="31:31" hidden="1">
      <c r="AE267" s="6"/>
    </row>
    <row r="268" spans="31:31" hidden="1">
      <c r="AE268" s="6"/>
    </row>
    <row r="269" spans="31:31" hidden="1">
      <c r="AE269" s="6"/>
    </row>
    <row r="270" spans="31:31" hidden="1">
      <c r="AE270" s="6"/>
    </row>
    <row r="271" spans="31:31" hidden="1">
      <c r="AE271" s="6"/>
    </row>
    <row r="272" spans="31:31" hidden="1">
      <c r="AE272" s="6"/>
    </row>
    <row r="273" spans="31:31" hidden="1">
      <c r="AE273" s="6"/>
    </row>
    <row r="274" spans="31:31" hidden="1">
      <c r="AE274" s="6"/>
    </row>
    <row r="275" spans="31:31" hidden="1">
      <c r="AE275" s="6"/>
    </row>
    <row r="276" spans="31:31" hidden="1">
      <c r="AE276" s="6"/>
    </row>
    <row r="277" spans="31:31" hidden="1">
      <c r="AE277" s="6"/>
    </row>
    <row r="278" spans="31:31" hidden="1">
      <c r="AE278" s="6"/>
    </row>
    <row r="279" spans="31:31" hidden="1">
      <c r="AE279" s="6"/>
    </row>
    <row r="280" spans="31:31" hidden="1">
      <c r="AE280" s="6"/>
    </row>
    <row r="281" spans="31:31" hidden="1">
      <c r="AE281" s="6"/>
    </row>
    <row r="282" spans="31:31" hidden="1">
      <c r="AE282" s="6"/>
    </row>
    <row r="283" spans="31:31" hidden="1">
      <c r="AE283" s="6"/>
    </row>
    <row r="284" spans="31:31" hidden="1">
      <c r="AE284" s="6"/>
    </row>
    <row r="285" spans="31:31" hidden="1">
      <c r="AE285" s="6"/>
    </row>
    <row r="286" spans="31:31" hidden="1">
      <c r="AE286" s="6"/>
    </row>
    <row r="287" spans="31:31" hidden="1">
      <c r="AE287" s="6"/>
    </row>
    <row r="288" spans="31:31" hidden="1">
      <c r="AE288" s="6"/>
    </row>
    <row r="289" spans="31:31" hidden="1">
      <c r="AE289" s="6"/>
    </row>
    <row r="290" spans="31:31" hidden="1">
      <c r="AE290" s="6"/>
    </row>
    <row r="291" spans="31:31" hidden="1">
      <c r="AE291" s="6"/>
    </row>
    <row r="292" spans="31:31" hidden="1">
      <c r="AE292" s="6"/>
    </row>
    <row r="293" spans="31:31" hidden="1">
      <c r="AE293" s="6"/>
    </row>
    <row r="294" spans="31:31" hidden="1">
      <c r="AE294" s="6"/>
    </row>
    <row r="295" spans="31:31" hidden="1">
      <c r="AE295" s="6"/>
    </row>
    <row r="296" spans="31:31" hidden="1">
      <c r="AE296" s="6"/>
    </row>
    <row r="297" spans="31:31" hidden="1">
      <c r="AE297" s="6"/>
    </row>
    <row r="298" spans="31:31" hidden="1">
      <c r="AE298" s="6"/>
    </row>
    <row r="299" spans="31:31" hidden="1">
      <c r="AE299" s="6"/>
    </row>
    <row r="300" spans="31:31" hidden="1">
      <c r="AE300" s="6"/>
    </row>
    <row r="301" spans="31:31" hidden="1">
      <c r="AE301" s="6"/>
    </row>
    <row r="302" spans="31:31" hidden="1">
      <c r="AE302" s="6"/>
    </row>
    <row r="303" spans="31:31" hidden="1">
      <c r="AE303" s="6"/>
    </row>
    <row r="304" spans="31:31" hidden="1">
      <c r="AE304" s="6"/>
    </row>
    <row r="305" spans="31:31" hidden="1">
      <c r="AE305" s="6"/>
    </row>
    <row r="306" spans="31:31" hidden="1">
      <c r="AE306" s="6"/>
    </row>
    <row r="307" spans="31:31" hidden="1">
      <c r="AE307" s="6"/>
    </row>
    <row r="308" spans="31:31" hidden="1">
      <c r="AE308" s="6"/>
    </row>
    <row r="309" spans="31:31" hidden="1">
      <c r="AE309" s="6"/>
    </row>
    <row r="310" spans="31:31" hidden="1">
      <c r="AE310" s="6"/>
    </row>
    <row r="311" spans="31:31" hidden="1">
      <c r="AE311" s="6"/>
    </row>
    <row r="312" spans="31:31" hidden="1">
      <c r="AE312" s="6"/>
    </row>
    <row r="313" spans="31:31" hidden="1">
      <c r="AE313" s="6"/>
    </row>
    <row r="314" spans="31:31" hidden="1">
      <c r="AE314" s="6"/>
    </row>
    <row r="315" spans="31:31" hidden="1">
      <c r="AE315" s="6"/>
    </row>
    <row r="316" spans="31:31" hidden="1">
      <c r="AE316" s="6"/>
    </row>
    <row r="317" spans="31:31" hidden="1">
      <c r="AE317" s="6"/>
    </row>
    <row r="318" spans="31:31" hidden="1">
      <c r="AE318" s="6"/>
    </row>
    <row r="319" spans="31:31" hidden="1">
      <c r="AE319" s="6"/>
    </row>
    <row r="320" spans="31:31" hidden="1">
      <c r="AE320" s="6"/>
    </row>
    <row r="321" spans="31:31" hidden="1">
      <c r="AE321" s="6"/>
    </row>
    <row r="322" spans="31:31" hidden="1">
      <c r="AE322" s="6"/>
    </row>
    <row r="323" spans="31:31" hidden="1">
      <c r="AE323" s="6"/>
    </row>
    <row r="324" spans="31:31" hidden="1">
      <c r="AE324" s="6"/>
    </row>
    <row r="325" spans="31:31" hidden="1">
      <c r="AE325" s="6"/>
    </row>
    <row r="326" spans="31:31" hidden="1">
      <c r="AE326" s="6"/>
    </row>
    <row r="327" spans="31:31" hidden="1">
      <c r="AE327" s="6"/>
    </row>
    <row r="328" spans="31:31" hidden="1">
      <c r="AE328" s="6"/>
    </row>
    <row r="329" spans="31:31" hidden="1">
      <c r="AE329" s="6"/>
    </row>
    <row r="330" spans="31:31" hidden="1">
      <c r="AE330" s="6"/>
    </row>
    <row r="331" spans="31:31" hidden="1">
      <c r="AE331" s="6"/>
    </row>
    <row r="332" spans="31:31" hidden="1">
      <c r="AE332" s="6"/>
    </row>
    <row r="333" spans="31:31" hidden="1">
      <c r="AE333" s="6"/>
    </row>
    <row r="334" spans="31:31" hidden="1">
      <c r="AE334" s="6"/>
    </row>
    <row r="335" spans="31:31" hidden="1">
      <c r="AE335" s="6"/>
    </row>
    <row r="336" spans="31:31" hidden="1">
      <c r="AE336" s="6"/>
    </row>
    <row r="337" spans="31:31" hidden="1">
      <c r="AE337" s="6"/>
    </row>
    <row r="338" spans="31:31" hidden="1">
      <c r="AE338" s="6"/>
    </row>
    <row r="339" spans="31:31" hidden="1">
      <c r="AE339" s="6"/>
    </row>
    <row r="340" spans="31:31" hidden="1">
      <c r="AE340" s="6"/>
    </row>
    <row r="341" spans="31:31" hidden="1">
      <c r="AE341" s="6"/>
    </row>
    <row r="342" spans="31:31" hidden="1">
      <c r="AE342" s="6"/>
    </row>
    <row r="343" spans="31:31" hidden="1">
      <c r="AE343" s="6"/>
    </row>
    <row r="344" spans="31:31" hidden="1">
      <c r="AE344" s="6"/>
    </row>
    <row r="345" spans="31:31" hidden="1">
      <c r="AE345" s="6"/>
    </row>
    <row r="346" spans="31:31" hidden="1">
      <c r="AE346" s="6"/>
    </row>
    <row r="347" spans="31:31" hidden="1">
      <c r="AE347" s="6"/>
    </row>
    <row r="348" spans="31:31" hidden="1">
      <c r="AE348" s="6"/>
    </row>
    <row r="349" spans="31:31" hidden="1">
      <c r="AE349" s="6"/>
    </row>
    <row r="350" spans="31:31" hidden="1">
      <c r="AE350" s="6"/>
    </row>
    <row r="351" spans="31:31" hidden="1">
      <c r="AE351" s="6"/>
    </row>
    <row r="352" spans="31:31" hidden="1">
      <c r="AE352" s="6"/>
    </row>
    <row r="353" spans="31:31" hidden="1">
      <c r="AE353" s="6"/>
    </row>
    <row r="354" spans="31:31" hidden="1">
      <c r="AE354" s="6"/>
    </row>
    <row r="355" spans="31:31" hidden="1">
      <c r="AE355" s="6"/>
    </row>
    <row r="356" spans="31:31" hidden="1">
      <c r="AE356" s="6"/>
    </row>
    <row r="357" spans="31:31" hidden="1">
      <c r="AE357" s="6"/>
    </row>
    <row r="358" spans="31:31" hidden="1">
      <c r="AE358" s="6"/>
    </row>
    <row r="359" spans="31:31" hidden="1">
      <c r="AE359" s="6"/>
    </row>
    <row r="360" spans="31:31" hidden="1">
      <c r="AE360" s="6"/>
    </row>
    <row r="361" spans="31:31" hidden="1">
      <c r="AE361" s="6"/>
    </row>
    <row r="362" spans="31:31" hidden="1">
      <c r="AE362" s="6"/>
    </row>
    <row r="363" spans="31:31" hidden="1">
      <c r="AE363" s="6"/>
    </row>
    <row r="364" spans="31:31" hidden="1">
      <c r="AE364" s="6"/>
    </row>
    <row r="365" spans="31:31" hidden="1">
      <c r="AE365" s="6"/>
    </row>
    <row r="366" spans="31:31" hidden="1">
      <c r="AE366" s="6"/>
    </row>
    <row r="367" spans="31:31" hidden="1">
      <c r="AE367" s="6"/>
    </row>
    <row r="368" spans="31:31" hidden="1">
      <c r="AE368" s="6"/>
    </row>
    <row r="369" spans="31:31" hidden="1">
      <c r="AE369" s="6"/>
    </row>
    <row r="370" spans="31:31" hidden="1">
      <c r="AE370" s="6"/>
    </row>
    <row r="371" spans="31:31" hidden="1">
      <c r="AE371" s="6"/>
    </row>
    <row r="372" spans="31:31" hidden="1">
      <c r="AE372" s="6"/>
    </row>
    <row r="373" spans="31:31" hidden="1">
      <c r="AE373" s="6"/>
    </row>
    <row r="374" spans="31:31" hidden="1">
      <c r="AE374" s="6"/>
    </row>
    <row r="375" spans="31:31" hidden="1">
      <c r="AE375" s="6"/>
    </row>
    <row r="376" spans="31:31" hidden="1">
      <c r="AE376" s="6"/>
    </row>
    <row r="377" spans="31:31" hidden="1">
      <c r="AE377" s="6"/>
    </row>
    <row r="378" spans="31:31" hidden="1">
      <c r="AE378" s="6"/>
    </row>
    <row r="379" spans="31:31" hidden="1">
      <c r="AE379" s="6"/>
    </row>
    <row r="380" spans="31:31" hidden="1">
      <c r="AE380" s="6"/>
    </row>
    <row r="381" spans="31:31" hidden="1">
      <c r="AE381" s="6"/>
    </row>
    <row r="382" spans="31:31" hidden="1">
      <c r="AE382" s="6"/>
    </row>
    <row r="383" spans="31:31" hidden="1">
      <c r="AE383" s="6"/>
    </row>
    <row r="384" spans="31:31" hidden="1">
      <c r="AE384" s="6"/>
    </row>
    <row r="385" spans="31:31" hidden="1">
      <c r="AE385" s="6"/>
    </row>
    <row r="386" spans="31:31" hidden="1">
      <c r="AE386" s="6"/>
    </row>
    <row r="387" spans="31:31" hidden="1">
      <c r="AE387" s="6"/>
    </row>
    <row r="388" spans="31:31" hidden="1">
      <c r="AE388" s="6"/>
    </row>
    <row r="389" spans="31:31" hidden="1">
      <c r="AE389" s="6"/>
    </row>
    <row r="390" spans="31:31" hidden="1">
      <c r="AE390" s="6"/>
    </row>
    <row r="391" spans="31:31" hidden="1">
      <c r="AE391" s="6"/>
    </row>
    <row r="392" spans="31:31" hidden="1">
      <c r="AE392" s="6"/>
    </row>
    <row r="393" spans="31:31" hidden="1">
      <c r="AE393" s="6"/>
    </row>
    <row r="394" spans="31:31" hidden="1">
      <c r="AE394" s="6"/>
    </row>
    <row r="395" spans="31:31" hidden="1">
      <c r="AE395" s="6"/>
    </row>
    <row r="396" spans="31:31" hidden="1">
      <c r="AE396" s="6"/>
    </row>
    <row r="397" spans="31:31" hidden="1">
      <c r="AE397" s="6"/>
    </row>
    <row r="398" spans="31:31" hidden="1">
      <c r="AE398" s="6"/>
    </row>
    <row r="399" spans="31:31" hidden="1">
      <c r="AE399" s="6"/>
    </row>
    <row r="400" spans="31:31" hidden="1">
      <c r="AE400" s="6"/>
    </row>
    <row r="401" spans="31:31" hidden="1">
      <c r="AE401" s="6"/>
    </row>
    <row r="402" spans="31:31" hidden="1">
      <c r="AE402" s="6"/>
    </row>
    <row r="403" spans="31:31" hidden="1">
      <c r="AE403" s="6"/>
    </row>
    <row r="404" spans="31:31" hidden="1">
      <c r="AE404" s="6"/>
    </row>
    <row r="405" spans="31:31" hidden="1">
      <c r="AE405" s="6"/>
    </row>
    <row r="406" spans="31:31" hidden="1">
      <c r="AE406" s="6"/>
    </row>
    <row r="407" spans="31:31" hidden="1">
      <c r="AE407" s="6"/>
    </row>
    <row r="408" spans="31:31" hidden="1">
      <c r="AE408" s="6"/>
    </row>
    <row r="409" spans="31:31" hidden="1">
      <c r="AE409" s="6"/>
    </row>
    <row r="410" spans="31:31" hidden="1">
      <c r="AE410" s="6"/>
    </row>
    <row r="411" spans="31:31" hidden="1">
      <c r="AE411" s="6"/>
    </row>
    <row r="412" spans="31:31" hidden="1">
      <c r="AE412" s="6"/>
    </row>
    <row r="413" spans="31:31" hidden="1">
      <c r="AE413" s="6"/>
    </row>
    <row r="414" spans="31:31" hidden="1">
      <c r="AE414" s="6"/>
    </row>
    <row r="415" spans="31:31" hidden="1">
      <c r="AE415" s="6"/>
    </row>
    <row r="416" spans="31:31" hidden="1">
      <c r="AE416" s="6"/>
    </row>
    <row r="417" spans="31:31" hidden="1">
      <c r="AE417" s="6"/>
    </row>
    <row r="418" spans="31:31" hidden="1">
      <c r="AE418" s="6"/>
    </row>
    <row r="419" spans="31:31" hidden="1">
      <c r="AE419" s="6"/>
    </row>
    <row r="420" spans="31:31" hidden="1">
      <c r="AE420" s="6"/>
    </row>
    <row r="421" spans="31:31" hidden="1">
      <c r="AE421" s="6"/>
    </row>
    <row r="422" spans="31:31" hidden="1">
      <c r="AE422" s="6"/>
    </row>
    <row r="423" spans="31:31" hidden="1">
      <c r="AE423" s="6"/>
    </row>
    <row r="424" spans="31:31" hidden="1">
      <c r="AE424" s="6"/>
    </row>
    <row r="425" spans="31:31" hidden="1">
      <c r="AE425" s="6"/>
    </row>
    <row r="426" spans="31:31" hidden="1">
      <c r="AE426" s="6"/>
    </row>
    <row r="427" spans="31:31" hidden="1">
      <c r="AE427" s="6"/>
    </row>
    <row r="428" spans="31:31" hidden="1">
      <c r="AE428" s="6"/>
    </row>
    <row r="429" spans="31:31" hidden="1">
      <c r="AE429" s="6"/>
    </row>
    <row r="430" spans="31:31" hidden="1">
      <c r="AE430" s="6"/>
    </row>
    <row r="431" spans="31:31" hidden="1">
      <c r="AE431" s="6"/>
    </row>
    <row r="432" spans="31:31" hidden="1">
      <c r="AE432" s="6"/>
    </row>
    <row r="433" spans="31:31" hidden="1">
      <c r="AE433" s="6"/>
    </row>
    <row r="434" spans="31:31" hidden="1">
      <c r="AE434" s="6"/>
    </row>
    <row r="435" spans="31:31" hidden="1">
      <c r="AE435" s="6"/>
    </row>
    <row r="436" spans="31:31" hidden="1">
      <c r="AE436" s="6"/>
    </row>
    <row r="437" spans="31:31" hidden="1">
      <c r="AE437" s="6"/>
    </row>
    <row r="438" spans="31:31" hidden="1">
      <c r="AE438" s="6"/>
    </row>
    <row r="439" spans="31:31" hidden="1">
      <c r="AE439" s="6"/>
    </row>
    <row r="440" spans="31:31" hidden="1">
      <c r="AE440" s="6"/>
    </row>
    <row r="441" spans="31:31" hidden="1">
      <c r="AE441" s="6"/>
    </row>
    <row r="442" spans="31:31" hidden="1">
      <c r="AE442" s="6"/>
    </row>
    <row r="443" spans="31:31" hidden="1">
      <c r="AE443" s="6"/>
    </row>
    <row r="444" spans="31:31" hidden="1">
      <c r="AE444" s="6"/>
    </row>
    <row r="445" spans="31:31" hidden="1">
      <c r="AE445" s="6"/>
    </row>
    <row r="446" spans="31:31" hidden="1">
      <c r="AE446" s="6"/>
    </row>
    <row r="447" spans="31:31" hidden="1">
      <c r="AE447" s="6"/>
    </row>
    <row r="448" spans="31:31" hidden="1">
      <c r="AE448" s="6"/>
    </row>
    <row r="449" spans="31:31" hidden="1">
      <c r="AE449" s="6"/>
    </row>
    <row r="450" spans="31:31" hidden="1">
      <c r="AE450" s="6"/>
    </row>
    <row r="451" spans="31:31" hidden="1">
      <c r="AE451" s="6"/>
    </row>
    <row r="452" spans="31:31" hidden="1">
      <c r="AE452" s="6"/>
    </row>
    <row r="453" spans="31:31" hidden="1">
      <c r="AE453" s="6"/>
    </row>
    <row r="454" spans="31:31" hidden="1">
      <c r="AE454" s="6"/>
    </row>
    <row r="455" spans="31:31" hidden="1">
      <c r="AE455" s="6"/>
    </row>
    <row r="456" spans="31:31" hidden="1">
      <c r="AE456" s="6"/>
    </row>
    <row r="457" spans="31:31" hidden="1">
      <c r="AE457" s="6"/>
    </row>
    <row r="458" spans="31:31" hidden="1">
      <c r="AE458" s="6"/>
    </row>
    <row r="459" spans="31:31" hidden="1">
      <c r="AE459" s="6"/>
    </row>
    <row r="460" spans="31:31" hidden="1">
      <c r="AE460" s="6"/>
    </row>
    <row r="461" spans="31:31" hidden="1">
      <c r="AE461" s="6"/>
    </row>
    <row r="462" spans="31:31" hidden="1">
      <c r="AE462" s="6"/>
    </row>
    <row r="463" spans="31:31" hidden="1">
      <c r="AE463" s="6"/>
    </row>
    <row r="464" spans="31:31" hidden="1">
      <c r="AE464" s="6"/>
    </row>
    <row r="465" spans="31:31" hidden="1">
      <c r="AE465" s="6"/>
    </row>
    <row r="466" spans="31:31" hidden="1">
      <c r="AE466" s="6"/>
    </row>
    <row r="467" spans="31:31" hidden="1">
      <c r="AE467" s="6"/>
    </row>
    <row r="468" spans="31:31" hidden="1">
      <c r="AE468" s="6"/>
    </row>
    <row r="469" spans="31:31" hidden="1">
      <c r="AE469" s="6"/>
    </row>
    <row r="470" spans="31:31" hidden="1">
      <c r="AE470" s="6"/>
    </row>
    <row r="471" spans="31:31" hidden="1">
      <c r="AE471" s="6"/>
    </row>
    <row r="472" spans="31:31" hidden="1">
      <c r="AE472" s="6"/>
    </row>
    <row r="473" spans="31:31" hidden="1">
      <c r="AE473" s="6"/>
    </row>
    <row r="474" spans="31:31" hidden="1">
      <c r="AE474" s="6"/>
    </row>
    <row r="475" spans="31:31" hidden="1">
      <c r="AE475" s="6"/>
    </row>
    <row r="476" spans="31:31" hidden="1">
      <c r="AE476" s="6"/>
    </row>
    <row r="477" spans="31:31" hidden="1">
      <c r="AE477" s="6"/>
    </row>
    <row r="478" spans="31:31" hidden="1">
      <c r="AE478" s="6"/>
    </row>
    <row r="479" spans="31:31" hidden="1">
      <c r="AE479" s="6"/>
    </row>
    <row r="480" spans="31:31" hidden="1">
      <c r="AE480" s="6"/>
    </row>
    <row r="481" spans="31:31" hidden="1">
      <c r="AE481" s="6"/>
    </row>
    <row r="482" spans="31:31" hidden="1">
      <c r="AE482" s="6"/>
    </row>
    <row r="483" spans="31:31" hidden="1">
      <c r="AE483" s="6"/>
    </row>
    <row r="484" spans="31:31" hidden="1">
      <c r="AE484" s="6"/>
    </row>
    <row r="485" spans="31:31" hidden="1">
      <c r="AE485" s="6"/>
    </row>
    <row r="486" spans="31:31" hidden="1">
      <c r="AE486" s="6"/>
    </row>
    <row r="487" spans="31:31" hidden="1">
      <c r="AE487" s="6"/>
    </row>
    <row r="488" spans="31:31" hidden="1">
      <c r="AE488" s="6"/>
    </row>
    <row r="489" spans="31:31" hidden="1">
      <c r="AE489" s="6"/>
    </row>
    <row r="490" spans="31:31" hidden="1">
      <c r="AE490" s="6"/>
    </row>
    <row r="491" spans="31:31" hidden="1">
      <c r="AE491" s="6"/>
    </row>
    <row r="492" spans="31:31" hidden="1">
      <c r="AE492" s="6"/>
    </row>
    <row r="493" spans="31:31" hidden="1">
      <c r="AE493" s="6"/>
    </row>
    <row r="494" spans="31:31" hidden="1">
      <c r="AE494" s="6"/>
    </row>
    <row r="495" spans="31:31" hidden="1">
      <c r="AE495" s="6"/>
    </row>
    <row r="496" spans="31:31" hidden="1">
      <c r="AE496" s="6"/>
    </row>
    <row r="497" spans="31:31" hidden="1">
      <c r="AE497" s="6"/>
    </row>
    <row r="498" spans="31:31" hidden="1">
      <c r="AE498" s="6"/>
    </row>
    <row r="499" spans="31:31" hidden="1">
      <c r="AE499" s="6"/>
    </row>
    <row r="500" spans="31:31" hidden="1">
      <c r="AE500" s="6"/>
    </row>
    <row r="501" spans="31:31" hidden="1">
      <c r="AE501" s="6"/>
    </row>
    <row r="502" spans="31:31" hidden="1">
      <c r="AE502" s="6"/>
    </row>
    <row r="503" spans="31:31" hidden="1">
      <c r="AE503" s="6"/>
    </row>
    <row r="504" spans="31:31" hidden="1">
      <c r="AE504" s="6"/>
    </row>
    <row r="505" spans="31:31" hidden="1">
      <c r="AE505" s="6"/>
    </row>
    <row r="506" spans="31:31" hidden="1">
      <c r="AE506" s="6"/>
    </row>
    <row r="507" spans="31:31" hidden="1">
      <c r="AE507" s="6"/>
    </row>
    <row r="508" spans="31:31" hidden="1">
      <c r="AE508" s="6"/>
    </row>
    <row r="509" spans="31:31" hidden="1">
      <c r="AE509" s="6"/>
    </row>
    <row r="510" spans="31:31" hidden="1">
      <c r="AE510" s="6"/>
    </row>
    <row r="511" spans="31:31" hidden="1">
      <c r="AE511" s="6"/>
    </row>
    <row r="512" spans="31:31" hidden="1">
      <c r="AE512" s="6"/>
    </row>
    <row r="513" spans="31:31" hidden="1">
      <c r="AE513" s="6"/>
    </row>
    <row r="514" spans="31:31" hidden="1">
      <c r="AE514" s="6"/>
    </row>
    <row r="515" spans="31:31" hidden="1">
      <c r="AE515" s="6"/>
    </row>
    <row r="516" spans="31:31" hidden="1">
      <c r="AE516" s="6"/>
    </row>
    <row r="517" spans="31:31" hidden="1">
      <c r="AE517" s="6"/>
    </row>
    <row r="518" spans="31:31" hidden="1">
      <c r="AE518" s="6"/>
    </row>
    <row r="519" spans="31:31" hidden="1">
      <c r="AE519" s="6"/>
    </row>
    <row r="520" spans="31:31" hidden="1">
      <c r="AE520" s="6"/>
    </row>
    <row r="521" spans="31:31" hidden="1">
      <c r="AE521" s="6"/>
    </row>
    <row r="522" spans="31:31" hidden="1">
      <c r="AE522" s="6"/>
    </row>
    <row r="523" spans="31:31" hidden="1">
      <c r="AE523" s="6"/>
    </row>
    <row r="524" spans="31:31" hidden="1">
      <c r="AE524" s="6"/>
    </row>
    <row r="525" spans="31:31" hidden="1">
      <c r="AE525" s="6"/>
    </row>
    <row r="526" spans="31:31" hidden="1">
      <c r="AE526" s="6"/>
    </row>
    <row r="527" spans="31:31" hidden="1">
      <c r="AE527" s="6"/>
    </row>
    <row r="528" spans="31:31" hidden="1">
      <c r="AE528" s="6"/>
    </row>
    <row r="529" spans="31:31" hidden="1">
      <c r="AE529" s="6"/>
    </row>
    <row r="530" spans="31:31" hidden="1">
      <c r="AE530" s="6"/>
    </row>
    <row r="531" spans="31:31" hidden="1">
      <c r="AE531" s="6"/>
    </row>
    <row r="532" spans="31:31" hidden="1">
      <c r="AE532" s="6"/>
    </row>
    <row r="533" spans="31:31" hidden="1">
      <c r="AE533" s="6"/>
    </row>
    <row r="534" spans="31:31" hidden="1">
      <c r="AE534" s="6"/>
    </row>
    <row r="535" spans="31:31" hidden="1">
      <c r="AE535" s="6"/>
    </row>
    <row r="536" spans="31:31" hidden="1">
      <c r="AE536" s="6"/>
    </row>
    <row r="537" spans="31:31" hidden="1">
      <c r="AE537" s="6"/>
    </row>
    <row r="538" spans="31:31" hidden="1">
      <c r="AE538" s="6"/>
    </row>
    <row r="539" spans="31:31" hidden="1">
      <c r="AE539" s="6"/>
    </row>
    <row r="540" spans="31:31" hidden="1">
      <c r="AE540" s="6"/>
    </row>
    <row r="541" spans="31:31" hidden="1">
      <c r="AE541" s="6"/>
    </row>
    <row r="542" spans="31:31" hidden="1">
      <c r="AE542" s="6"/>
    </row>
    <row r="543" spans="31:31" hidden="1">
      <c r="AE543" s="6"/>
    </row>
    <row r="544" spans="31:31" hidden="1">
      <c r="AE544" s="6"/>
    </row>
    <row r="545" spans="31:31" hidden="1">
      <c r="AE545" s="6"/>
    </row>
    <row r="546" spans="31:31" hidden="1">
      <c r="AE546" s="6"/>
    </row>
    <row r="547" spans="31:31" hidden="1">
      <c r="AE547" s="6"/>
    </row>
    <row r="548" spans="31:31" hidden="1">
      <c r="AE548" s="6"/>
    </row>
    <row r="549" spans="31:31" hidden="1">
      <c r="AE549" s="6"/>
    </row>
    <row r="550" spans="31:31" hidden="1">
      <c r="AE550" s="6"/>
    </row>
    <row r="551" spans="31:31" hidden="1">
      <c r="AE551" s="6"/>
    </row>
    <row r="552" spans="31:31" hidden="1">
      <c r="AE552" s="6"/>
    </row>
    <row r="553" spans="31:31" hidden="1">
      <c r="AE553" s="6"/>
    </row>
    <row r="554" spans="31:31" hidden="1">
      <c r="AE554" s="6"/>
    </row>
    <row r="555" spans="31:31" hidden="1">
      <c r="AE555" s="6"/>
    </row>
    <row r="556" spans="31:31" hidden="1">
      <c r="AE556" s="6"/>
    </row>
    <row r="557" spans="31:31" hidden="1">
      <c r="AE557" s="6"/>
    </row>
    <row r="558" spans="31:31" hidden="1">
      <c r="AE558" s="6"/>
    </row>
    <row r="559" spans="31:31" hidden="1">
      <c r="AE559" s="6"/>
    </row>
    <row r="560" spans="31:31" hidden="1">
      <c r="AE560" s="6"/>
    </row>
    <row r="561" spans="31:31" hidden="1">
      <c r="AE561" s="6"/>
    </row>
    <row r="562" spans="31:31" hidden="1">
      <c r="AE562" s="6"/>
    </row>
    <row r="563" spans="31:31" hidden="1">
      <c r="AE563" s="6"/>
    </row>
    <row r="564" spans="31:31" hidden="1">
      <c r="AE564" s="6"/>
    </row>
    <row r="565" spans="31:31" hidden="1">
      <c r="AE565" s="6"/>
    </row>
    <row r="566" spans="31:31" hidden="1">
      <c r="AE566" s="6"/>
    </row>
    <row r="567" spans="31:31" hidden="1">
      <c r="AE567" s="6"/>
    </row>
    <row r="568" spans="31:31" hidden="1">
      <c r="AE568" s="6"/>
    </row>
    <row r="569" spans="31:31" hidden="1">
      <c r="AE569" s="6"/>
    </row>
    <row r="570" spans="31:31" hidden="1">
      <c r="AE570" s="6"/>
    </row>
    <row r="571" spans="31:31" hidden="1">
      <c r="AE571" s="6"/>
    </row>
    <row r="572" spans="31:31" hidden="1">
      <c r="AE572" s="6"/>
    </row>
    <row r="573" spans="31:31" hidden="1">
      <c r="AE573" s="6"/>
    </row>
    <row r="574" spans="31:31" hidden="1">
      <c r="AE574" s="6"/>
    </row>
    <row r="575" spans="31:31" hidden="1">
      <c r="AE575" s="6"/>
    </row>
    <row r="576" spans="31:31" hidden="1">
      <c r="AE576" s="6"/>
    </row>
    <row r="577" spans="31:31" hidden="1">
      <c r="AE577" s="6"/>
    </row>
    <row r="578" spans="31:31" hidden="1">
      <c r="AE578" s="6"/>
    </row>
    <row r="579" spans="31:31" hidden="1">
      <c r="AE579" s="6"/>
    </row>
    <row r="580" spans="31:31" hidden="1">
      <c r="AE580" s="6"/>
    </row>
    <row r="581" spans="31:31" hidden="1">
      <c r="AE581" s="6"/>
    </row>
    <row r="582" spans="31:31" hidden="1">
      <c r="AE582" s="6"/>
    </row>
    <row r="583" spans="31:31" hidden="1">
      <c r="AE583" s="6"/>
    </row>
    <row r="584" spans="31:31" hidden="1">
      <c r="AE584" s="6"/>
    </row>
    <row r="585" spans="31:31" hidden="1">
      <c r="AE585" s="6"/>
    </row>
    <row r="586" spans="31:31" hidden="1">
      <c r="AE586" s="6"/>
    </row>
    <row r="587" spans="31:31" hidden="1">
      <c r="AE587" s="6"/>
    </row>
    <row r="588" spans="31:31" hidden="1">
      <c r="AE588" s="6"/>
    </row>
    <row r="589" spans="31:31" hidden="1">
      <c r="AE589" s="6"/>
    </row>
    <row r="590" spans="31:31" hidden="1">
      <c r="AE590" s="6"/>
    </row>
    <row r="591" spans="31:31" hidden="1">
      <c r="AE591" s="6"/>
    </row>
    <row r="592" spans="31:31" hidden="1">
      <c r="AE592" s="6"/>
    </row>
    <row r="593" spans="31:31" hidden="1">
      <c r="AE593" s="6"/>
    </row>
    <row r="594" spans="31:31" hidden="1">
      <c r="AE594" s="6"/>
    </row>
    <row r="595" spans="31:31" hidden="1">
      <c r="AE595" s="6"/>
    </row>
    <row r="596" spans="31:31" hidden="1">
      <c r="AE596" s="6"/>
    </row>
    <row r="597" spans="31:31" hidden="1">
      <c r="AE597" s="6"/>
    </row>
    <row r="598" spans="31:31" hidden="1">
      <c r="AE598" s="6"/>
    </row>
    <row r="599" spans="31:31" hidden="1">
      <c r="AE599" s="6"/>
    </row>
    <row r="600" spans="31:31" hidden="1">
      <c r="AE600" s="6"/>
    </row>
    <row r="601" spans="31:31" hidden="1">
      <c r="AE601" s="6"/>
    </row>
    <row r="602" spans="31:31" hidden="1">
      <c r="AE602" s="6"/>
    </row>
    <row r="603" spans="31:31" hidden="1">
      <c r="AE603" s="6"/>
    </row>
    <row r="604" spans="31:31" hidden="1">
      <c r="AE604" s="6"/>
    </row>
    <row r="605" spans="31:31" hidden="1">
      <c r="AE605" s="6"/>
    </row>
    <row r="606" spans="31:31" hidden="1">
      <c r="AE606" s="6"/>
    </row>
    <row r="607" spans="31:31" hidden="1">
      <c r="AE607" s="6"/>
    </row>
    <row r="608" spans="31:31" hidden="1">
      <c r="AE608" s="6"/>
    </row>
    <row r="609" spans="31:31" hidden="1">
      <c r="AE609" s="6"/>
    </row>
    <row r="610" spans="31:31" hidden="1">
      <c r="AE610" s="6"/>
    </row>
    <row r="611" spans="31:31" hidden="1">
      <c r="AE611" s="6"/>
    </row>
    <row r="612" spans="31:31" hidden="1">
      <c r="AE612" s="6"/>
    </row>
    <row r="613" spans="31:31" hidden="1">
      <c r="AE613" s="6"/>
    </row>
    <row r="614" spans="31:31" hidden="1">
      <c r="AE614" s="6"/>
    </row>
    <row r="615" spans="31:31" hidden="1">
      <c r="AE615" s="6"/>
    </row>
    <row r="616" spans="31:31" hidden="1">
      <c r="AE616" s="6"/>
    </row>
    <row r="617" spans="31:31" hidden="1">
      <c r="AE617" s="6"/>
    </row>
    <row r="618" spans="31:31" hidden="1">
      <c r="AE618" s="6"/>
    </row>
    <row r="619" spans="31:31" hidden="1">
      <c r="AE619" s="6"/>
    </row>
    <row r="620" spans="31:31" hidden="1">
      <c r="AE620" s="6"/>
    </row>
    <row r="621" spans="31:31" hidden="1">
      <c r="AE621" s="6"/>
    </row>
    <row r="622" spans="31:31" hidden="1">
      <c r="AE622" s="6"/>
    </row>
    <row r="623" spans="31:31" hidden="1">
      <c r="AE623" s="6"/>
    </row>
    <row r="624" spans="31:31" hidden="1">
      <c r="AE624" s="6"/>
    </row>
    <row r="625" spans="31:31" hidden="1">
      <c r="AE625" s="6"/>
    </row>
    <row r="626" spans="31:31" hidden="1">
      <c r="AE626" s="6"/>
    </row>
    <row r="627" spans="31:31" hidden="1">
      <c r="AE627" s="6"/>
    </row>
    <row r="628" spans="31:31" hidden="1">
      <c r="AE628" s="6"/>
    </row>
    <row r="629" spans="31:31" hidden="1">
      <c r="AE629" s="6"/>
    </row>
    <row r="630" spans="31:31" hidden="1">
      <c r="AE630" s="6"/>
    </row>
    <row r="631" spans="31:31" hidden="1">
      <c r="AE631" s="6"/>
    </row>
    <row r="632" spans="31:31" hidden="1">
      <c r="AE632" s="6"/>
    </row>
    <row r="633" spans="31:31" hidden="1">
      <c r="AE633" s="6"/>
    </row>
    <row r="634" spans="31:31" hidden="1">
      <c r="AE634" s="6"/>
    </row>
    <row r="635" spans="31:31" hidden="1">
      <c r="AE635" s="6"/>
    </row>
    <row r="636" spans="31:31" hidden="1">
      <c r="AE636" s="6"/>
    </row>
    <row r="637" spans="31:31" hidden="1">
      <c r="AE637" s="6"/>
    </row>
    <row r="638" spans="31:31" hidden="1">
      <c r="AE638" s="6"/>
    </row>
    <row r="639" spans="31:31" hidden="1">
      <c r="AE639" s="6"/>
    </row>
    <row r="640" spans="31:31" hidden="1">
      <c r="AE640" s="6"/>
    </row>
    <row r="641" spans="31:31" hidden="1">
      <c r="AE641" s="6"/>
    </row>
    <row r="642" spans="31:31" hidden="1">
      <c r="AE642" s="6"/>
    </row>
    <row r="643" spans="31:31" hidden="1">
      <c r="AE643" s="6"/>
    </row>
    <row r="644" spans="31:31" hidden="1">
      <c r="AE644" s="6"/>
    </row>
    <row r="645" spans="31:31" hidden="1">
      <c r="AE645" s="6"/>
    </row>
    <row r="646" spans="31:31" hidden="1">
      <c r="AE646" s="6"/>
    </row>
    <row r="647" spans="31:31" hidden="1">
      <c r="AE647" s="6"/>
    </row>
    <row r="648" spans="31:31" hidden="1">
      <c r="AE648" s="6"/>
    </row>
    <row r="649" spans="31:31" hidden="1">
      <c r="AE649" s="6"/>
    </row>
    <row r="650" spans="31:31" hidden="1">
      <c r="AE650" s="6"/>
    </row>
    <row r="651" spans="31:31" hidden="1">
      <c r="AE651" s="6"/>
    </row>
    <row r="652" spans="31:31" hidden="1">
      <c r="AE652" s="6"/>
    </row>
    <row r="653" spans="31:31" hidden="1">
      <c r="AE653" s="6"/>
    </row>
    <row r="654" spans="31:31" hidden="1">
      <c r="AE654" s="6"/>
    </row>
    <row r="655" spans="31:31" hidden="1">
      <c r="AE655" s="6"/>
    </row>
    <row r="656" spans="31:31" hidden="1">
      <c r="AE656" s="6"/>
    </row>
    <row r="657" spans="31:31" hidden="1">
      <c r="AE657" s="6"/>
    </row>
    <row r="658" spans="31:31" hidden="1">
      <c r="AE658" s="6"/>
    </row>
    <row r="659" spans="31:31" hidden="1">
      <c r="AE659" s="6"/>
    </row>
    <row r="660" spans="31:31" hidden="1">
      <c r="AE660" s="6"/>
    </row>
    <row r="661" spans="31:31" hidden="1">
      <c r="AE661" s="6"/>
    </row>
    <row r="662" spans="31:31" hidden="1">
      <c r="AE662" s="6"/>
    </row>
    <row r="663" spans="31:31" hidden="1">
      <c r="AE663" s="6"/>
    </row>
    <row r="664" spans="31:31" hidden="1">
      <c r="AE664" s="6"/>
    </row>
    <row r="665" spans="31:31" hidden="1">
      <c r="AE665" s="6"/>
    </row>
    <row r="666" spans="31:31" hidden="1">
      <c r="AE666" s="6"/>
    </row>
    <row r="667" spans="31:31" hidden="1">
      <c r="AE667" s="6"/>
    </row>
    <row r="668" spans="31:31" hidden="1">
      <c r="AE668" s="6"/>
    </row>
    <row r="669" spans="31:31" hidden="1">
      <c r="AE669" s="6"/>
    </row>
    <row r="670" spans="31:31" hidden="1">
      <c r="AE670" s="6"/>
    </row>
    <row r="671" spans="31:31" hidden="1">
      <c r="AE671" s="6"/>
    </row>
    <row r="672" spans="31:31" hidden="1">
      <c r="AE672" s="6"/>
    </row>
    <row r="673" spans="31:31" hidden="1">
      <c r="AE673" s="6"/>
    </row>
    <row r="674" spans="31:31" hidden="1">
      <c r="AE674" s="6"/>
    </row>
    <row r="675" spans="31:31" hidden="1">
      <c r="AE675" s="6"/>
    </row>
    <row r="676" spans="31:31" hidden="1">
      <c r="AE676" s="6"/>
    </row>
    <row r="677" spans="31:31" hidden="1">
      <c r="AE677" s="6"/>
    </row>
    <row r="678" spans="31:31" hidden="1">
      <c r="AE678" s="6"/>
    </row>
    <row r="679" spans="31:31" hidden="1">
      <c r="AE679" s="6"/>
    </row>
    <row r="680" spans="31:31" hidden="1">
      <c r="AE680" s="6"/>
    </row>
    <row r="681" spans="31:31" hidden="1">
      <c r="AE681" s="6"/>
    </row>
    <row r="682" spans="31:31" hidden="1">
      <c r="AE682" s="6"/>
    </row>
    <row r="683" spans="31:31" hidden="1">
      <c r="AE683" s="6"/>
    </row>
    <row r="684" spans="31:31" hidden="1">
      <c r="AE684" s="6"/>
    </row>
    <row r="685" spans="31:31" hidden="1">
      <c r="AE685" s="6"/>
    </row>
    <row r="686" spans="31:31" hidden="1">
      <c r="AE686" s="6"/>
    </row>
    <row r="687" spans="31:31" hidden="1">
      <c r="AE687" s="6"/>
    </row>
    <row r="688" spans="31:31" hidden="1">
      <c r="AE688" s="6"/>
    </row>
    <row r="689" spans="31:31" hidden="1">
      <c r="AE689" s="6"/>
    </row>
    <row r="690" spans="31:31" hidden="1">
      <c r="AE690" s="6"/>
    </row>
    <row r="691" spans="31:31" hidden="1">
      <c r="AE691" s="6"/>
    </row>
    <row r="692" spans="31:31" hidden="1">
      <c r="AE692" s="6"/>
    </row>
    <row r="693" spans="31:31" hidden="1">
      <c r="AE693" s="6"/>
    </row>
    <row r="694" spans="31:31" hidden="1">
      <c r="AE694" s="6"/>
    </row>
    <row r="695" spans="31:31" hidden="1">
      <c r="AE695" s="6"/>
    </row>
    <row r="696" spans="31:31" hidden="1">
      <c r="AE696" s="6"/>
    </row>
    <row r="697" spans="31:31" hidden="1">
      <c r="AE697" s="6"/>
    </row>
    <row r="698" spans="31:31" hidden="1">
      <c r="AE698" s="6"/>
    </row>
    <row r="699" spans="31:31" hidden="1">
      <c r="AE699" s="6"/>
    </row>
    <row r="700" spans="31:31" hidden="1">
      <c r="AE700" s="6"/>
    </row>
    <row r="701" spans="31:31" hidden="1">
      <c r="AE701" s="6"/>
    </row>
    <row r="702" spans="31:31" hidden="1">
      <c r="AE702" s="6"/>
    </row>
    <row r="703" spans="31:31" hidden="1">
      <c r="AE703" s="6"/>
    </row>
    <row r="704" spans="31:31" hidden="1">
      <c r="AE704" s="6"/>
    </row>
    <row r="705" spans="31:31" hidden="1">
      <c r="AE705" s="6"/>
    </row>
    <row r="706" spans="31:31" hidden="1">
      <c r="AE706" s="6"/>
    </row>
    <row r="707" spans="31:31" hidden="1">
      <c r="AE707" s="6"/>
    </row>
    <row r="708" spans="31:31" hidden="1">
      <c r="AE708" s="6"/>
    </row>
    <row r="709" spans="31:31" hidden="1">
      <c r="AE709" s="6"/>
    </row>
    <row r="710" spans="31:31" hidden="1">
      <c r="AE710" s="6"/>
    </row>
    <row r="711" spans="31:31" hidden="1">
      <c r="AE711" s="6"/>
    </row>
    <row r="712" spans="31:31" hidden="1">
      <c r="AE712" s="6"/>
    </row>
    <row r="713" spans="31:31" hidden="1">
      <c r="AE713" s="6"/>
    </row>
    <row r="714" spans="31:31" hidden="1">
      <c r="AE714" s="6"/>
    </row>
    <row r="715" spans="31:31" hidden="1">
      <c r="AE715" s="6"/>
    </row>
    <row r="716" spans="31:31" hidden="1">
      <c r="AE716" s="6"/>
    </row>
    <row r="717" spans="31:31" hidden="1">
      <c r="AE717" s="6"/>
    </row>
    <row r="718" spans="31:31" hidden="1">
      <c r="AE718" s="6"/>
    </row>
    <row r="719" spans="31:31" hidden="1">
      <c r="AE719" s="6"/>
    </row>
    <row r="720" spans="31:31" hidden="1">
      <c r="AE720" s="6"/>
    </row>
    <row r="721" spans="31:31" hidden="1">
      <c r="AE721" s="6"/>
    </row>
    <row r="722" spans="31:31" hidden="1">
      <c r="AE722" s="6"/>
    </row>
    <row r="723" spans="31:31" hidden="1">
      <c r="AE723" s="6"/>
    </row>
    <row r="724" spans="31:31" hidden="1">
      <c r="AE724" s="6"/>
    </row>
    <row r="725" spans="31:31" hidden="1">
      <c r="AE725" s="6"/>
    </row>
    <row r="726" spans="31:31" hidden="1">
      <c r="AE726" s="6"/>
    </row>
    <row r="727" spans="31:31" hidden="1">
      <c r="AE727" s="6"/>
    </row>
    <row r="728" spans="31:31" hidden="1">
      <c r="AE728" s="6"/>
    </row>
    <row r="729" spans="31:31" hidden="1">
      <c r="AE729" s="6"/>
    </row>
    <row r="730" spans="31:31" hidden="1">
      <c r="AE730" s="6"/>
    </row>
    <row r="731" spans="31:31" hidden="1">
      <c r="AE731" s="6"/>
    </row>
    <row r="732" spans="31:31" hidden="1">
      <c r="AE732" s="6"/>
    </row>
    <row r="733" spans="31:31" hidden="1">
      <c r="AE733" s="6"/>
    </row>
    <row r="734" spans="31:31" hidden="1">
      <c r="AE734" s="6"/>
    </row>
    <row r="735" spans="31:31" hidden="1">
      <c r="AE735" s="6"/>
    </row>
    <row r="736" spans="31:31" hidden="1">
      <c r="AE736" s="6"/>
    </row>
    <row r="737" spans="31:31" hidden="1">
      <c r="AE737" s="6"/>
    </row>
    <row r="738" spans="31:31" hidden="1">
      <c r="AE738" s="6"/>
    </row>
    <row r="739" spans="31:31" hidden="1">
      <c r="AE739" s="6"/>
    </row>
    <row r="740" spans="31:31" hidden="1">
      <c r="AE740" s="6"/>
    </row>
    <row r="741" spans="31:31" hidden="1">
      <c r="AE741" s="6"/>
    </row>
    <row r="742" spans="31:31" hidden="1">
      <c r="AE742" s="6"/>
    </row>
    <row r="743" spans="31:31" hidden="1">
      <c r="AE743" s="6"/>
    </row>
    <row r="744" spans="31:31" hidden="1">
      <c r="AE744" s="6"/>
    </row>
    <row r="745" spans="31:31" hidden="1">
      <c r="AE745" s="6"/>
    </row>
    <row r="746" spans="31:31" hidden="1">
      <c r="AE746" s="6"/>
    </row>
    <row r="747" spans="31:31" hidden="1">
      <c r="AE747" s="6"/>
    </row>
    <row r="748" spans="31:31" hidden="1">
      <c r="AE748" s="6"/>
    </row>
    <row r="749" spans="31:31" hidden="1">
      <c r="AE749" s="6"/>
    </row>
    <row r="750" spans="31:31" hidden="1">
      <c r="AE750" s="6"/>
    </row>
    <row r="751" spans="31:31" hidden="1">
      <c r="AE751" s="6"/>
    </row>
    <row r="752" spans="31:31" hidden="1">
      <c r="AE752" s="6"/>
    </row>
    <row r="753" spans="31:31" hidden="1">
      <c r="AE753" s="6"/>
    </row>
    <row r="754" spans="31:31" hidden="1">
      <c r="AE754" s="6"/>
    </row>
    <row r="755" spans="31:31" hidden="1">
      <c r="AE755" s="6"/>
    </row>
    <row r="756" spans="31:31" hidden="1">
      <c r="AE756" s="6"/>
    </row>
    <row r="757" spans="31:31" hidden="1">
      <c r="AE757" s="6"/>
    </row>
    <row r="758" spans="31:31" hidden="1">
      <c r="AE758" s="6"/>
    </row>
    <row r="759" spans="31:31" hidden="1">
      <c r="AE759" s="6"/>
    </row>
    <row r="760" spans="31:31" hidden="1">
      <c r="AE760" s="6"/>
    </row>
    <row r="761" spans="31:31" hidden="1">
      <c r="AE761" s="6"/>
    </row>
    <row r="762" spans="31:31" hidden="1">
      <c r="AE762" s="6"/>
    </row>
    <row r="763" spans="31:31" hidden="1">
      <c r="AE763" s="6"/>
    </row>
    <row r="764" spans="31:31" hidden="1">
      <c r="AE764" s="6"/>
    </row>
    <row r="765" spans="31:31" hidden="1">
      <c r="AE765" s="6"/>
    </row>
    <row r="766" spans="31:31" hidden="1">
      <c r="AE766" s="6"/>
    </row>
    <row r="767" spans="31:31" hidden="1">
      <c r="AE767" s="6"/>
    </row>
    <row r="768" spans="31:31" hidden="1">
      <c r="AE768" s="6"/>
    </row>
    <row r="769" spans="31:31" hidden="1">
      <c r="AE769" s="6"/>
    </row>
    <row r="770" spans="31:31" hidden="1">
      <c r="AE770" s="6"/>
    </row>
    <row r="771" spans="31:31" hidden="1">
      <c r="AE771" s="6"/>
    </row>
    <row r="772" spans="31:31" hidden="1">
      <c r="AE772" s="6"/>
    </row>
    <row r="773" spans="31:31" hidden="1">
      <c r="AE773" s="6"/>
    </row>
    <row r="774" spans="31:31" hidden="1">
      <c r="AE774" s="6"/>
    </row>
    <row r="775" spans="31:31" hidden="1">
      <c r="AE775" s="6"/>
    </row>
    <row r="776" spans="31:31" hidden="1">
      <c r="AE776" s="6"/>
    </row>
    <row r="777" spans="31:31" hidden="1">
      <c r="AE777" s="6"/>
    </row>
    <row r="778" spans="31:31" hidden="1">
      <c r="AE778" s="6"/>
    </row>
    <row r="779" spans="31:31" hidden="1">
      <c r="AE779" s="6"/>
    </row>
    <row r="780" spans="31:31" hidden="1">
      <c r="AE780" s="6"/>
    </row>
    <row r="781" spans="31:31" hidden="1">
      <c r="AE781" s="6"/>
    </row>
    <row r="782" spans="31:31" hidden="1">
      <c r="AE782" s="6"/>
    </row>
    <row r="783" spans="31:31" hidden="1">
      <c r="AE783" s="6"/>
    </row>
    <row r="784" spans="31:31" hidden="1">
      <c r="AE784" s="6"/>
    </row>
    <row r="785" spans="31:31" hidden="1">
      <c r="AE785" s="6"/>
    </row>
    <row r="786" spans="31:31" hidden="1">
      <c r="AE786" s="6"/>
    </row>
    <row r="787" spans="31:31" hidden="1">
      <c r="AE787" s="6"/>
    </row>
    <row r="788" spans="31:31" hidden="1">
      <c r="AE788" s="6"/>
    </row>
    <row r="789" spans="31:31" hidden="1">
      <c r="AE789" s="6"/>
    </row>
    <row r="790" spans="31:31" hidden="1">
      <c r="AE790" s="6"/>
    </row>
    <row r="791" spans="31:31" hidden="1">
      <c r="AE791" s="6"/>
    </row>
    <row r="792" spans="31:31" hidden="1">
      <c r="AE792" s="6"/>
    </row>
    <row r="793" spans="31:31" hidden="1">
      <c r="AE793" s="6"/>
    </row>
    <row r="794" spans="31:31" hidden="1">
      <c r="AE794" s="6"/>
    </row>
    <row r="795" spans="31:31" hidden="1">
      <c r="AE795" s="6"/>
    </row>
    <row r="796" spans="31:31" hidden="1">
      <c r="AE796" s="6"/>
    </row>
    <row r="797" spans="31:31" hidden="1">
      <c r="AE797" s="6"/>
    </row>
    <row r="798" spans="31:31" hidden="1">
      <c r="AE798" s="6"/>
    </row>
    <row r="799" spans="31:31" hidden="1">
      <c r="AE799" s="6"/>
    </row>
    <row r="800" spans="31:31" hidden="1">
      <c r="AE800" s="6"/>
    </row>
    <row r="801" spans="31:31" hidden="1">
      <c r="AE801" s="6"/>
    </row>
    <row r="802" spans="31:31" hidden="1">
      <c r="AE802" s="6"/>
    </row>
    <row r="803" spans="31:31" hidden="1">
      <c r="AE803" s="6"/>
    </row>
    <row r="804" spans="31:31" hidden="1">
      <c r="AE804" s="6"/>
    </row>
    <row r="805" spans="31:31" hidden="1">
      <c r="AE805" s="6"/>
    </row>
    <row r="806" spans="31:31" hidden="1">
      <c r="AE806" s="6"/>
    </row>
    <row r="807" spans="31:31" hidden="1">
      <c r="AE807" s="6"/>
    </row>
    <row r="808" spans="31:31" hidden="1">
      <c r="AE808" s="6"/>
    </row>
    <row r="809" spans="31:31" hidden="1">
      <c r="AE809" s="6"/>
    </row>
    <row r="810" spans="31:31" hidden="1">
      <c r="AE810" s="6"/>
    </row>
    <row r="811" spans="31:31" hidden="1">
      <c r="AE811" s="6"/>
    </row>
    <row r="812" spans="31:31" hidden="1">
      <c r="AE812" s="6"/>
    </row>
    <row r="813" spans="31:31" hidden="1">
      <c r="AE813" s="6"/>
    </row>
    <row r="814" spans="31:31" hidden="1">
      <c r="AE814" s="6"/>
    </row>
    <row r="815" spans="31:31" hidden="1">
      <c r="AE815" s="6"/>
    </row>
    <row r="816" spans="31:31" hidden="1">
      <c r="AE816" s="6"/>
    </row>
    <row r="817" spans="31:31" hidden="1">
      <c r="AE817" s="6"/>
    </row>
    <row r="818" spans="31:31" hidden="1">
      <c r="AE818" s="6"/>
    </row>
    <row r="819" spans="31:31" hidden="1">
      <c r="AE819" s="6"/>
    </row>
    <row r="820" spans="31:31" hidden="1">
      <c r="AE820" s="6"/>
    </row>
    <row r="821" spans="31:31" hidden="1">
      <c r="AE821" s="6"/>
    </row>
    <row r="822" spans="31:31" hidden="1">
      <c r="AE822" s="6"/>
    </row>
    <row r="823" spans="31:31" hidden="1">
      <c r="AE823" s="6"/>
    </row>
    <row r="824" spans="31:31" hidden="1">
      <c r="AE824" s="6"/>
    </row>
    <row r="825" spans="31:31" hidden="1">
      <c r="AE825" s="6"/>
    </row>
    <row r="826" spans="31:31" hidden="1">
      <c r="AE826" s="6"/>
    </row>
    <row r="827" spans="31:31" hidden="1">
      <c r="AE827" s="6"/>
    </row>
    <row r="828" spans="31:31" hidden="1">
      <c r="AE828" s="6"/>
    </row>
    <row r="829" spans="31:31" hidden="1">
      <c r="AE829" s="6"/>
    </row>
    <row r="830" spans="31:31" hidden="1">
      <c r="AE830" s="6"/>
    </row>
    <row r="831" spans="31:31" hidden="1">
      <c r="AE831" s="6"/>
    </row>
    <row r="832" spans="31:31" hidden="1">
      <c r="AE832" s="6"/>
    </row>
    <row r="833" spans="31:31" hidden="1">
      <c r="AE833" s="6"/>
    </row>
    <row r="834" spans="31:31" hidden="1">
      <c r="AE834" s="6"/>
    </row>
    <row r="835" spans="31:31" hidden="1">
      <c r="AE835" s="6"/>
    </row>
    <row r="836" spans="31:31" hidden="1">
      <c r="AE836" s="6"/>
    </row>
    <row r="837" spans="31:31" hidden="1">
      <c r="AE837" s="6"/>
    </row>
    <row r="838" spans="31:31" hidden="1">
      <c r="AE838" s="6"/>
    </row>
    <row r="839" spans="31:31" hidden="1">
      <c r="AE839" s="6"/>
    </row>
    <row r="840" spans="31:31" hidden="1">
      <c r="AE840" s="6"/>
    </row>
    <row r="841" spans="31:31" hidden="1">
      <c r="AE841" s="6"/>
    </row>
    <row r="842" spans="31:31" hidden="1">
      <c r="AE842" s="6"/>
    </row>
    <row r="843" spans="31:31" hidden="1">
      <c r="AE843" s="6"/>
    </row>
    <row r="844" spans="31:31" hidden="1">
      <c r="AE844" s="6"/>
    </row>
    <row r="845" spans="31:31" hidden="1">
      <c r="AE845" s="6"/>
    </row>
    <row r="846" spans="31:31" hidden="1">
      <c r="AE846" s="6"/>
    </row>
    <row r="847" spans="31:31" hidden="1">
      <c r="AE847" s="6"/>
    </row>
    <row r="848" spans="31:31" hidden="1">
      <c r="AE848" s="6"/>
    </row>
    <row r="849" spans="31:31" hidden="1">
      <c r="AE849" s="6"/>
    </row>
    <row r="850" spans="31:31" hidden="1">
      <c r="AE850" s="6"/>
    </row>
    <row r="851" spans="31:31" hidden="1">
      <c r="AE851" s="6"/>
    </row>
    <row r="852" spans="31:31" hidden="1">
      <c r="AE852" s="6"/>
    </row>
    <row r="853" spans="31:31" hidden="1">
      <c r="AE853" s="6"/>
    </row>
    <row r="854" spans="31:31" hidden="1">
      <c r="AE854" s="6"/>
    </row>
    <row r="855" spans="31:31" hidden="1">
      <c r="AE855" s="6"/>
    </row>
    <row r="856" spans="31:31" hidden="1">
      <c r="AE856" s="6"/>
    </row>
    <row r="857" spans="31:31" hidden="1">
      <c r="AE857" s="6"/>
    </row>
    <row r="858" spans="31:31" hidden="1">
      <c r="AE858" s="6"/>
    </row>
    <row r="859" spans="31:31" hidden="1">
      <c r="AE859" s="6"/>
    </row>
    <row r="860" spans="31:31" hidden="1">
      <c r="AE860" s="6"/>
    </row>
    <row r="861" spans="31:31" hidden="1">
      <c r="AE861" s="6"/>
    </row>
    <row r="862" spans="31:31" hidden="1">
      <c r="AE862" s="6"/>
    </row>
    <row r="863" spans="31:31" hidden="1">
      <c r="AE863" s="6"/>
    </row>
    <row r="864" spans="31:31" hidden="1">
      <c r="AE864" s="6"/>
    </row>
    <row r="865" spans="31:31" hidden="1">
      <c r="AE865" s="6"/>
    </row>
    <row r="866" spans="31:31" hidden="1">
      <c r="AE866" s="6"/>
    </row>
    <row r="867" spans="31:31" hidden="1">
      <c r="AE867" s="6"/>
    </row>
    <row r="868" spans="31:31" hidden="1">
      <c r="AE868" s="6"/>
    </row>
    <row r="869" spans="31:31" hidden="1">
      <c r="AE869" s="6"/>
    </row>
    <row r="870" spans="31:31" hidden="1">
      <c r="AE870" s="6"/>
    </row>
    <row r="871" spans="31:31" hidden="1">
      <c r="AE871" s="6"/>
    </row>
    <row r="872" spans="31:31" hidden="1">
      <c r="AE872" s="6"/>
    </row>
    <row r="873" spans="31:31" hidden="1">
      <c r="AE873" s="6"/>
    </row>
    <row r="874" spans="31:31" hidden="1">
      <c r="AE874" s="6"/>
    </row>
    <row r="875" spans="31:31" hidden="1">
      <c r="AE875" s="6"/>
    </row>
    <row r="876" spans="31:31" hidden="1">
      <c r="AE876" s="6"/>
    </row>
    <row r="877" spans="31:31" hidden="1">
      <c r="AE877" s="6"/>
    </row>
    <row r="878" spans="31:31" hidden="1">
      <c r="AE878" s="6"/>
    </row>
    <row r="879" spans="31:31" hidden="1">
      <c r="AE879" s="6"/>
    </row>
    <row r="880" spans="31:31" hidden="1">
      <c r="AE880" s="6"/>
    </row>
    <row r="881" spans="31:31" hidden="1">
      <c r="AE881" s="6"/>
    </row>
    <row r="882" spans="31:31" hidden="1">
      <c r="AE882" s="6"/>
    </row>
    <row r="883" spans="31:31" hidden="1">
      <c r="AE883" s="6"/>
    </row>
    <row r="884" spans="31:31" hidden="1">
      <c r="AE884" s="6"/>
    </row>
    <row r="885" spans="31:31" hidden="1">
      <c r="AE885" s="6"/>
    </row>
    <row r="886" spans="31:31" hidden="1">
      <c r="AE886" s="6"/>
    </row>
    <row r="887" spans="31:31" hidden="1">
      <c r="AE887" s="6"/>
    </row>
    <row r="888" spans="31:31" hidden="1">
      <c r="AE888" s="6"/>
    </row>
    <row r="889" spans="31:31" hidden="1">
      <c r="AE889" s="6"/>
    </row>
    <row r="890" spans="31:31" hidden="1">
      <c r="AE890" s="6"/>
    </row>
    <row r="891" spans="31:31" hidden="1">
      <c r="AE891" s="6"/>
    </row>
    <row r="892" spans="31:31" hidden="1">
      <c r="AE892" s="6"/>
    </row>
    <row r="893" spans="31:31" hidden="1">
      <c r="AE893" s="6"/>
    </row>
    <row r="894" spans="31:31" hidden="1">
      <c r="AE894" s="6"/>
    </row>
    <row r="895" spans="31:31" hidden="1">
      <c r="AE895" s="6"/>
    </row>
    <row r="896" spans="31:31" hidden="1">
      <c r="AE896" s="6"/>
    </row>
    <row r="897" spans="31:31" hidden="1">
      <c r="AE897" s="6"/>
    </row>
    <row r="898" spans="31:31" hidden="1">
      <c r="AE898" s="6"/>
    </row>
    <row r="899" spans="31:31" hidden="1">
      <c r="AE899" s="6"/>
    </row>
    <row r="900" spans="31:31" hidden="1">
      <c r="AE900" s="6"/>
    </row>
    <row r="901" spans="31:31" hidden="1">
      <c r="AE901" s="6"/>
    </row>
    <row r="902" spans="31:31" hidden="1">
      <c r="AE902" s="6"/>
    </row>
    <row r="903" spans="31:31" hidden="1">
      <c r="AE903" s="6"/>
    </row>
    <row r="904" spans="31:31" hidden="1">
      <c r="AE904" s="6"/>
    </row>
    <row r="905" spans="31:31" hidden="1">
      <c r="AE905" s="6"/>
    </row>
    <row r="906" spans="31:31" hidden="1">
      <c r="AE906" s="6"/>
    </row>
    <row r="907" spans="31:31" hidden="1">
      <c r="AE907" s="6"/>
    </row>
    <row r="908" spans="31:31" hidden="1">
      <c r="AE908" s="6"/>
    </row>
    <row r="909" spans="31:31" hidden="1">
      <c r="AE909" s="6"/>
    </row>
    <row r="910" spans="31:31" hidden="1">
      <c r="AE910" s="6"/>
    </row>
    <row r="911" spans="31:31" hidden="1">
      <c r="AE911" s="6"/>
    </row>
    <row r="912" spans="31:31" hidden="1">
      <c r="AE912" s="6"/>
    </row>
    <row r="913" spans="31:31" hidden="1">
      <c r="AE913" s="6"/>
    </row>
    <row r="914" spans="31:31" hidden="1">
      <c r="AE914" s="6"/>
    </row>
    <row r="915" spans="31:31" hidden="1">
      <c r="AE915" s="6"/>
    </row>
    <row r="916" spans="31:31" hidden="1">
      <c r="AE916" s="6"/>
    </row>
    <row r="917" spans="31:31" hidden="1">
      <c r="AE917" s="6"/>
    </row>
    <row r="918" spans="31:31" hidden="1">
      <c r="AE918" s="6"/>
    </row>
    <row r="919" spans="31:31" hidden="1">
      <c r="AE919" s="6"/>
    </row>
    <row r="920" spans="31:31" hidden="1">
      <c r="AE920" s="6"/>
    </row>
    <row r="921" spans="31:31" hidden="1">
      <c r="AE921" s="6"/>
    </row>
    <row r="922" spans="31:31" hidden="1">
      <c r="AE922" s="6"/>
    </row>
    <row r="923" spans="31:31" hidden="1">
      <c r="AE923" s="6"/>
    </row>
    <row r="924" spans="31:31" hidden="1">
      <c r="AE924" s="6"/>
    </row>
    <row r="925" spans="31:31" hidden="1">
      <c r="AE925" s="6"/>
    </row>
    <row r="926" spans="31:31" hidden="1">
      <c r="AE926" s="6"/>
    </row>
    <row r="927" spans="31:31" hidden="1">
      <c r="AE927" s="6"/>
    </row>
    <row r="928" spans="31:31" hidden="1">
      <c r="AE928" s="6"/>
    </row>
    <row r="929" spans="31:31" hidden="1">
      <c r="AE929" s="6"/>
    </row>
    <row r="930" spans="31:31" hidden="1">
      <c r="AE930" s="6"/>
    </row>
    <row r="931" spans="31:31" hidden="1">
      <c r="AE931" s="6"/>
    </row>
    <row r="932" spans="31:31" hidden="1">
      <c r="AE932" s="6"/>
    </row>
    <row r="933" spans="31:31" hidden="1">
      <c r="AE933" s="6"/>
    </row>
    <row r="934" spans="31:31" hidden="1">
      <c r="AE934" s="6"/>
    </row>
    <row r="935" spans="31:31" hidden="1">
      <c r="AE935" s="6"/>
    </row>
    <row r="936" spans="31:31" hidden="1">
      <c r="AE936" s="6"/>
    </row>
    <row r="937" spans="31:31" hidden="1">
      <c r="AE937" s="6"/>
    </row>
    <row r="938" spans="31:31" hidden="1">
      <c r="AE938" s="6"/>
    </row>
    <row r="939" spans="31:31" hidden="1">
      <c r="AE939" s="6"/>
    </row>
    <row r="940" spans="31:31" hidden="1">
      <c r="AE940" s="6"/>
    </row>
    <row r="941" spans="31:31" hidden="1">
      <c r="AE941" s="6"/>
    </row>
    <row r="942" spans="31:31" hidden="1">
      <c r="AE942" s="6"/>
    </row>
    <row r="943" spans="31:31" hidden="1">
      <c r="AE943" s="6"/>
    </row>
    <row r="944" spans="31:31" hidden="1">
      <c r="AE944" s="6"/>
    </row>
    <row r="945" spans="31:31" hidden="1">
      <c r="AE945" s="6"/>
    </row>
    <row r="946" spans="31:31" hidden="1">
      <c r="AE946" s="6"/>
    </row>
    <row r="947" spans="31:31" hidden="1">
      <c r="AE947" s="6"/>
    </row>
    <row r="948" spans="31:31" hidden="1">
      <c r="AE948" s="6"/>
    </row>
    <row r="949" spans="31:31" hidden="1">
      <c r="AE949" s="6"/>
    </row>
    <row r="950" spans="31:31" hidden="1">
      <c r="AE950" s="6"/>
    </row>
    <row r="951" spans="31:31"/>
    <row r="952" spans="31:31"/>
  </sheetData>
  <sheetProtection password="FC12" sheet="1" objects="1" scenario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6">
    <mergeCell ref="C1:C5"/>
    <mergeCell ref="D5:AD5"/>
    <mergeCell ref="C39:AD39"/>
    <mergeCell ref="Q4:R4"/>
    <mergeCell ref="AA4:AB4"/>
    <mergeCell ref="S4:X4"/>
    <mergeCell ref="D4:N4"/>
    <mergeCell ref="V8:X8"/>
    <mergeCell ref="AA9:AB9"/>
    <mergeCell ref="AC9:AD9"/>
    <mergeCell ref="N9:U9"/>
    <mergeCell ref="AA2:AB2"/>
    <mergeCell ref="C6:AD6"/>
    <mergeCell ref="C7:AD7"/>
    <mergeCell ref="AC8:AD8"/>
    <mergeCell ref="AA8:AB8"/>
    <mergeCell ref="M3:N3"/>
    <mergeCell ref="Y3:Z3"/>
    <mergeCell ref="O3:X3"/>
    <mergeCell ref="D2:X2"/>
    <mergeCell ref="Q8:S8"/>
    <mergeCell ref="I8:K8"/>
    <mergeCell ref="L8:O8"/>
    <mergeCell ref="D8:H9"/>
    <mergeCell ref="I9:K9"/>
    <mergeCell ref="D3:L3"/>
  </mergeCells>
  <phoneticPr fontId="0" type="noConversion"/>
  <conditionalFormatting sqref="Z12:AA31 D11:Z31">
    <cfRule type="cellIs" dxfId="3" priority="8" stopIfTrue="1" operator="equal">
      <formula>0</formula>
    </cfRule>
  </conditionalFormatting>
  <dataValidations count="3">
    <dataValidation type="list" allowBlank="1" showInputMessage="1" showErrorMessage="1" sqref="AA4 AA2 M3 Q4">
      <formula1>"Yes,No"</formula1>
    </dataValidation>
    <dataValidation type="list" allowBlank="1" showInputMessage="1" showErrorMessage="1" sqref="Y3:Z3">
      <formula1>"4,5,6,7,8,9,10,11,12,1,2,3"</formula1>
    </dataValidation>
    <dataValidation type="list" allowBlank="1" showInputMessage="1" showErrorMessage="1" sqref="AD4">
      <formula1>"8%,16%"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1" orientation="landscape" r:id="rId3"/>
  <headerFooter alignWithMargins="0">
    <oddFooter>&amp;C&amp;"Arial Black,Regular"WWW.RAJTEACHERS.NET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workbookViewId="0">
      <selection activeCell="A21" sqref="A21:F21"/>
    </sheetView>
  </sheetViews>
  <sheetFormatPr defaultColWidth="0" defaultRowHeight="15.5" zeroHeight="1"/>
  <cols>
    <col min="1" max="1" width="52.7265625" style="1" customWidth="1" collapsed="1"/>
    <col min="2" max="2" width="14.453125" style="1" customWidth="1" collapsed="1"/>
    <col min="3" max="3" width="0.54296875" style="1" customWidth="1" collapsed="1"/>
    <col min="4" max="4" width="68.26953125" style="1" customWidth="1" collapsed="1"/>
    <col min="5" max="5" width="14.453125" style="1" customWidth="1" collapsed="1"/>
    <col min="6" max="6" width="17.54296875" style="57" customWidth="1" collapsed="1"/>
    <col min="7" max="7" width="15.1796875" style="1" hidden="1" customWidth="1" collapsed="1"/>
    <col min="8" max="8" width="7.26953125" style="1" hidden="1" customWidth="1" collapsed="1"/>
    <col min="9" max="9" width="5.7265625" style="1" hidden="1" customWidth="1" collapsed="1"/>
    <col min="10" max="11" width="7.1796875" style="1" hidden="1" customWidth="1" collapsed="1"/>
    <col min="12" max="12" width="7.7265625" style="1" hidden="1" customWidth="1" collapsed="1"/>
    <col min="13" max="13" width="8.26953125" style="1" hidden="1" customWidth="1" collapsed="1"/>
    <col min="14" max="14" width="7.81640625" style="1" hidden="1" customWidth="1" collapsed="1"/>
    <col min="15" max="16" width="5.1796875" style="1" hidden="1" customWidth="1" collapsed="1"/>
    <col min="17" max="17" width="7.54296875" style="1" hidden="1" customWidth="1" collapsed="1"/>
    <col min="18" max="18" width="7.1796875" style="1" hidden="1" customWidth="1" collapsed="1"/>
    <col min="19" max="19" width="5.1796875" style="1" hidden="1" customWidth="1" collapsed="1"/>
    <col min="20" max="20" width="8.81640625" style="1" hidden="1" customWidth="1" collapsed="1"/>
    <col min="21" max="21" width="0" style="1" hidden="1" customWidth="1" collapsed="1"/>
    <col min="22" max="22" width="5.1796875" style="1" hidden="1" customWidth="1" collapsed="1"/>
    <col min="23" max="23" width="5.726562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796875" style="1" hidden="1" customWidth="1" collapsed="1"/>
    <col min="28" max="29" width="11.1796875" style="1" hidden="1" customWidth="1" collapsed="1"/>
    <col min="30" max="30" width="5.26953125" style="1" hidden="1" customWidth="1" collapsed="1"/>
    <col min="31" max="31" width="8.26953125" style="1" hidden="1" customWidth="1" collapsed="1"/>
    <col min="32" max="33" width="5.26953125" style="1" hidden="1" customWidth="1" collapsed="1"/>
    <col min="34" max="34" width="8.26953125" style="1" hidden="1" customWidth="1" collapsed="1"/>
    <col min="35" max="35" width="5.1796875" style="1" hidden="1" customWidth="1" collapsed="1"/>
    <col min="36" max="37" width="9.54296875" style="1" hidden="1" customWidth="1" collapsed="1"/>
    <col min="38" max="38" width="10.54296875" style="1" hidden="1" customWidth="1" collapsed="1"/>
    <col min="39" max="39" width="5.1796875" style="1" hidden="1" customWidth="1" collapsed="1"/>
    <col min="40" max="40" width="7.26953125" style="1" hidden="1" customWidth="1" collapsed="1"/>
    <col min="41" max="41" width="7.7265625" style="1" hidden="1" customWidth="1" collapsed="1"/>
    <col min="42" max="42" width="5.1796875" style="1" hidden="1" customWidth="1" collapsed="1"/>
    <col min="43" max="43" width="8" style="1" hidden="1" customWidth="1" collapsed="1"/>
    <col min="44" max="44" width="11.453125" style="1" hidden="1" customWidth="1" collapsed="1"/>
    <col min="45" max="45" width="14.26953125" style="1" hidden="1" customWidth="1" collapsed="1"/>
    <col min="46" max="46" width="9" style="1" hidden="1" customWidth="1" collapsed="1"/>
    <col min="47" max="47" width="5.81640625" style="1" hidden="1" customWidth="1" collapsed="1"/>
    <col min="48" max="48" width="7.54296875" style="1" hidden="1" customWidth="1" collapsed="1"/>
    <col min="49" max="49" width="13.1796875" style="1" hidden="1" customWidth="1" collapsed="1"/>
    <col min="50" max="50" width="7.54296875" style="1" hidden="1" customWidth="1" collapsed="1"/>
    <col min="51" max="51" width="13.1796875" style="1" hidden="1" customWidth="1" collapsed="1"/>
    <col min="52" max="52" width="7.54296875" style="1" hidden="1" customWidth="1" collapsed="1"/>
    <col min="53" max="53" width="13.1796875" style="1" hidden="1" customWidth="1" collapsed="1"/>
    <col min="54" max="54" width="7.54296875" style="1" hidden="1" customWidth="1" collapsed="1"/>
    <col min="55" max="55" width="13.1796875" style="1" hidden="1" customWidth="1" collapsed="1"/>
    <col min="56" max="56" width="7.54296875" style="1" hidden="1" customWidth="1" collapsed="1"/>
    <col min="57" max="57" width="13.1796875" style="1" hidden="1" customWidth="1" collapsed="1"/>
    <col min="58" max="58" width="7.54296875" style="1" hidden="1" customWidth="1" collapsed="1"/>
    <col min="59" max="59" width="13.1796875" style="1" hidden="1" customWidth="1" collapsed="1"/>
    <col min="60" max="60" width="7.54296875" style="1" hidden="1" customWidth="1" collapsed="1"/>
    <col min="61" max="61" width="13.1796875" style="1" hidden="1" customWidth="1" collapsed="1"/>
    <col min="62" max="62" width="7.54296875" style="1" hidden="1" customWidth="1" collapsed="1"/>
    <col min="63" max="63" width="13.1796875" style="1" hidden="1" customWidth="1" collapsed="1"/>
    <col min="64" max="64" width="5.1796875" style="1" hidden="1" customWidth="1" collapsed="1"/>
    <col min="65" max="65" width="7.1796875" style="1" hidden="1" customWidth="1" collapsed="1"/>
    <col min="66" max="66" width="6.7265625" style="1" hidden="1" customWidth="1" collapsed="1"/>
    <col min="67" max="67" width="5.1796875" style="1" hidden="1" customWidth="1" collapsed="1"/>
    <col min="68" max="69" width="7.7265625" style="1" hidden="1" customWidth="1" collapsed="1"/>
    <col min="70" max="71" width="7.26953125" style="1" hidden="1" customWidth="1" collapsed="1"/>
    <col min="72" max="72" width="9.7265625" style="1" hidden="1" customWidth="1" collapsed="1"/>
    <col min="73" max="73" width="9.26953125" style="1" hidden="1" customWidth="1" collapsed="1"/>
    <col min="74" max="74" width="7.7265625" style="1" hidden="1" customWidth="1" collapsed="1"/>
    <col min="75" max="75" width="7.81640625" style="1" hidden="1" customWidth="1" collapsed="1"/>
    <col min="76" max="76" width="9.26953125" style="1" hidden="1" customWidth="1" collapsed="1"/>
    <col min="77" max="77" width="10" style="1" hidden="1" customWidth="1" collapsed="1"/>
    <col min="78" max="78" width="7" style="1" hidden="1" customWidth="1" collapsed="1"/>
    <col min="79" max="79" width="7.54296875" style="1" hidden="1" customWidth="1" collapsed="1"/>
    <col min="80" max="80" width="9.26953125" style="1" hidden="1" customWidth="1" collapsed="1"/>
    <col min="81" max="81" width="9" style="1" hidden="1" customWidth="1" collapsed="1"/>
    <col min="82" max="82" width="7.7265625" style="1" hidden="1" customWidth="1" collapsed="1"/>
    <col min="83" max="83" width="5.1796875" style="1" hidden="1" customWidth="1" collapsed="1"/>
    <col min="84" max="84" width="7.26953125" style="1" hidden="1" customWidth="1" collapsed="1"/>
    <col min="85" max="85" width="6.54296875" style="1" hidden="1" customWidth="1" collapsed="1"/>
    <col min="86" max="86" width="6.26953125" style="1" hidden="1" customWidth="1" collapsed="1"/>
    <col min="87" max="87" width="6.453125" style="1" hidden="1" customWidth="1" collapsed="1"/>
    <col min="88" max="88" width="5.1796875" style="1" hidden="1" customWidth="1" collapsed="1"/>
    <col min="89" max="89" width="6.26953125" style="1" hidden="1" customWidth="1" collapsed="1"/>
    <col min="90" max="94" width="5.26953125" style="1" hidden="1" customWidth="1" collapsed="1"/>
    <col min="95" max="95" width="5.1796875" style="1" hidden="1" customWidth="1" collapsed="1"/>
    <col min="96" max="96" width="7.54296875" style="1" hidden="1" customWidth="1" collapsed="1"/>
    <col min="97" max="97" width="7.26953125" style="1" hidden="1" customWidth="1" collapsed="1"/>
    <col min="98" max="98" width="12.81640625" style="1" hidden="1" customWidth="1" collapsed="1"/>
    <col min="99" max="99" width="7.26953125" style="1" hidden="1" customWidth="1" collapsed="1"/>
    <col min="100" max="100" width="12.81640625" style="1" hidden="1" customWidth="1" collapsed="1"/>
    <col min="101" max="101" width="9.81640625" style="1" hidden="1" customWidth="1" collapsed="1"/>
    <col min="102" max="102" width="10" style="1" hidden="1" customWidth="1" collapsed="1"/>
    <col min="103" max="103" width="13.453125" style="1" hidden="1" customWidth="1" collapsed="1"/>
    <col min="104" max="104" width="10.1796875" style="1" hidden="1" customWidth="1" collapsed="1"/>
    <col min="105" max="105" width="8.453125" style="1" hidden="1" customWidth="1" collapsed="1"/>
    <col min="106" max="106" width="13.54296875" style="1" hidden="1" customWidth="1" collapsed="1"/>
    <col min="107" max="107" width="5.1796875" style="1" hidden="1" customWidth="1" collapsed="1"/>
    <col min="108" max="108" width="8" style="1" hidden="1" customWidth="1" collapsed="1"/>
    <col min="109" max="109" width="11.453125" style="1" hidden="1" customWidth="1" collapsed="1"/>
    <col min="110" max="110" width="7.7265625" style="1" hidden="1" customWidth="1" collapsed="1"/>
    <col min="111" max="111" width="7.54296875" style="1" hidden="1" customWidth="1" collapsed="1"/>
    <col min="112" max="113" width="5.1796875" style="1" hidden="1" customWidth="1" collapsed="1"/>
    <col min="114" max="114" width="14.1796875" style="1" hidden="1" customWidth="1" collapsed="1"/>
    <col min="115" max="115" width="15.54296875" style="1" hidden="1" customWidth="1" collapsed="1"/>
    <col min="116" max="116" width="6.81640625" style="1" hidden="1" customWidth="1" collapsed="1"/>
    <col min="117" max="16384" width="0" style="1" hidden="1" collapsed="1"/>
  </cols>
  <sheetData>
    <row r="1" spans="1:122" ht="30.75" customHeight="1">
      <c r="A1" s="171" t="s">
        <v>147</v>
      </c>
      <c r="B1" s="171"/>
      <c r="C1" s="171"/>
      <c r="D1" s="171"/>
      <c r="E1" s="171"/>
      <c r="F1" s="171"/>
    </row>
    <row r="2" spans="1:122" ht="27.75" customHeight="1">
      <c r="A2" s="172" t="str">
        <f>'GA-55'!D8&amp; " ,   " &amp;'GA-55'!L8&amp;"                         PAN-  "&amp;'GA-55'!Q8</f>
        <v>PARMANAND MEGHWAL ,   SR TEACHER                         PAN-  ASQPM6311G</v>
      </c>
      <c r="B2" s="172"/>
      <c r="C2" s="172"/>
      <c r="D2" s="172"/>
      <c r="E2" s="172"/>
      <c r="F2" s="172"/>
    </row>
    <row r="3" spans="1:122" ht="15" customHeight="1">
      <c r="A3" s="128" t="s">
        <v>124</v>
      </c>
      <c r="B3" s="93">
        <v>0</v>
      </c>
      <c r="C3" s="94"/>
      <c r="D3" s="128" t="s">
        <v>204</v>
      </c>
      <c r="E3" s="93">
        <v>0</v>
      </c>
      <c r="F3" s="89" t="s">
        <v>177</v>
      </c>
      <c r="DR3" s="5" t="s">
        <v>18</v>
      </c>
    </row>
    <row r="4" spans="1:122" ht="17">
      <c r="A4" s="129" t="s">
        <v>216</v>
      </c>
      <c r="B4" s="95">
        <v>0</v>
      </c>
      <c r="C4" s="96"/>
      <c r="D4" s="130" t="s">
        <v>155</v>
      </c>
      <c r="E4" s="95">
        <v>0</v>
      </c>
      <c r="F4" s="89">
        <f>'GA-55'!O32-'GA-55'!I32</f>
        <v>698187</v>
      </c>
      <c r="DR4" s="5"/>
    </row>
    <row r="5" spans="1:122" ht="15" customHeight="1">
      <c r="A5" s="128" t="s">
        <v>217</v>
      </c>
      <c r="B5" s="93">
        <v>0</v>
      </c>
      <c r="C5" s="94"/>
      <c r="D5" s="128" t="s">
        <v>149</v>
      </c>
      <c r="E5" s="93">
        <v>0</v>
      </c>
      <c r="F5" s="90" t="s">
        <v>26</v>
      </c>
      <c r="DR5" s="5"/>
    </row>
    <row r="6" spans="1:122" ht="17.25" customHeight="1">
      <c r="A6" s="130" t="s">
        <v>125</v>
      </c>
      <c r="B6" s="95">
        <v>0</v>
      </c>
      <c r="C6" s="96"/>
      <c r="D6" s="130" t="s">
        <v>205</v>
      </c>
      <c r="E6" s="95">
        <v>0</v>
      </c>
      <c r="F6" s="90">
        <f>'Tax Old Regime'!Q47</f>
        <v>618110</v>
      </c>
      <c r="DR6" s="5"/>
    </row>
    <row r="7" spans="1:122" ht="15" customHeight="1">
      <c r="A7" s="128" t="s">
        <v>126</v>
      </c>
      <c r="B7" s="93">
        <v>0</v>
      </c>
      <c r="C7" s="94"/>
      <c r="D7" s="132" t="s">
        <v>206</v>
      </c>
      <c r="E7" s="93">
        <v>0</v>
      </c>
      <c r="F7" s="91" t="s">
        <v>69</v>
      </c>
      <c r="DR7" s="5"/>
    </row>
    <row r="8" spans="1:122" ht="15" customHeight="1">
      <c r="A8" s="131" t="s">
        <v>127</v>
      </c>
      <c r="B8" s="97">
        <v>0</v>
      </c>
      <c r="C8" s="96"/>
      <c r="D8" s="130" t="s">
        <v>207</v>
      </c>
      <c r="E8" s="97">
        <v>0</v>
      </c>
      <c r="F8" s="92">
        <f>'GA-55'!Y32</f>
        <v>0</v>
      </c>
      <c r="DR8" s="5"/>
    </row>
    <row r="9" spans="1:122" ht="15" customHeight="1">
      <c r="A9" s="128" t="s">
        <v>128</v>
      </c>
      <c r="B9" s="93">
        <v>0</v>
      </c>
      <c r="C9" s="94"/>
      <c r="D9" s="128" t="s">
        <v>208</v>
      </c>
      <c r="E9" s="93">
        <v>0</v>
      </c>
      <c r="F9" s="173" t="s">
        <v>110</v>
      </c>
      <c r="DR9" s="5"/>
    </row>
    <row r="10" spans="1:122" ht="15" customHeight="1">
      <c r="A10" s="131" t="s">
        <v>129</v>
      </c>
      <c r="B10" s="97">
        <v>0</v>
      </c>
      <c r="C10" s="96"/>
      <c r="D10" s="131" t="s">
        <v>209</v>
      </c>
      <c r="E10" s="97">
        <v>0</v>
      </c>
      <c r="F10" s="173"/>
      <c r="DR10" s="5" t="s">
        <v>19</v>
      </c>
    </row>
    <row r="11" spans="1:122" ht="15" customHeight="1">
      <c r="A11" s="128" t="s">
        <v>200</v>
      </c>
      <c r="B11" s="93">
        <v>0</v>
      </c>
      <c r="C11" s="94"/>
      <c r="D11" s="128" t="s">
        <v>210</v>
      </c>
      <c r="E11" s="93">
        <v>0</v>
      </c>
      <c r="F11" s="173"/>
      <c r="DR11" s="5" t="s">
        <v>21</v>
      </c>
    </row>
    <row r="12" spans="1:122" ht="15" customHeight="1">
      <c r="A12" s="131" t="s">
        <v>201</v>
      </c>
      <c r="B12" s="97">
        <v>0</v>
      </c>
      <c r="C12" s="96"/>
      <c r="D12" s="131" t="s">
        <v>211</v>
      </c>
      <c r="E12" s="97">
        <v>0</v>
      </c>
      <c r="F12" s="90">
        <f>'Tax Old Regime'!Q31</f>
        <v>77992</v>
      </c>
      <c r="DR12" s="5" t="s">
        <v>4</v>
      </c>
    </row>
    <row r="13" spans="1:122" ht="15" customHeight="1">
      <c r="A13" s="128" t="s">
        <v>130</v>
      </c>
      <c r="B13" s="93">
        <v>0</v>
      </c>
      <c r="C13" s="94"/>
      <c r="D13" s="128" t="s">
        <v>212</v>
      </c>
      <c r="E13" s="93">
        <v>0</v>
      </c>
      <c r="F13" s="90"/>
      <c r="DR13" s="5"/>
    </row>
    <row r="14" spans="1:122" ht="15" customHeight="1">
      <c r="A14" s="131" t="s">
        <v>202</v>
      </c>
      <c r="B14" s="97">
        <v>0</v>
      </c>
      <c r="C14" s="96"/>
      <c r="D14" s="131" t="s">
        <v>213</v>
      </c>
      <c r="E14" s="97">
        <v>0</v>
      </c>
      <c r="F14" s="174" t="s">
        <v>8</v>
      </c>
      <c r="DR14" s="5" t="s">
        <v>0</v>
      </c>
    </row>
    <row r="15" spans="1:122" ht="15" customHeight="1">
      <c r="A15" s="128" t="s">
        <v>131</v>
      </c>
      <c r="B15" s="93">
        <v>0</v>
      </c>
      <c r="C15" s="94"/>
      <c r="D15" s="128" t="s">
        <v>156</v>
      </c>
      <c r="E15" s="93">
        <v>0</v>
      </c>
      <c r="F15" s="174"/>
      <c r="DR15" s="5" t="s">
        <v>21</v>
      </c>
    </row>
    <row r="16" spans="1:122" ht="15" customHeight="1">
      <c r="A16" s="131" t="s">
        <v>132</v>
      </c>
      <c r="B16" s="97">
        <v>0</v>
      </c>
      <c r="C16" s="96"/>
      <c r="D16" s="131" t="s">
        <v>157</v>
      </c>
      <c r="E16" s="97">
        <v>0</v>
      </c>
      <c r="F16" s="174"/>
      <c r="DR16" s="5" t="s">
        <v>22</v>
      </c>
    </row>
    <row r="17" spans="1:122" ht="15" customHeight="1">
      <c r="A17" s="128" t="s">
        <v>133</v>
      </c>
      <c r="B17" s="93">
        <v>0</v>
      </c>
      <c r="C17" s="94"/>
      <c r="D17" s="128" t="s">
        <v>158</v>
      </c>
      <c r="E17" s="93">
        <v>0</v>
      </c>
      <c r="F17" s="177">
        <f>IF(B3&gt;=1,(F4*10%+B3),0)</f>
        <v>0</v>
      </c>
      <c r="DR17" s="5" t="s">
        <v>5</v>
      </c>
    </row>
    <row r="18" spans="1:122" ht="15" customHeight="1">
      <c r="A18" s="131" t="s">
        <v>203</v>
      </c>
      <c r="B18" s="97">
        <v>0</v>
      </c>
      <c r="C18" s="96"/>
      <c r="D18" s="131" t="s">
        <v>214</v>
      </c>
      <c r="E18" s="97">
        <v>0</v>
      </c>
      <c r="F18" s="177"/>
      <c r="DR18" s="5" t="s">
        <v>23</v>
      </c>
    </row>
    <row r="19" spans="1:122" ht="15" customHeight="1">
      <c r="A19" s="176" t="str">
        <f>'Tax Old Regime'!B63</f>
        <v>Income Tax Payable</v>
      </c>
      <c r="B19" s="176"/>
      <c r="C19" s="84"/>
      <c r="D19" s="85">
        <f>'Tax Old Regime'!Q63</f>
        <v>37567</v>
      </c>
      <c r="E19" s="98" t="s">
        <v>148</v>
      </c>
      <c r="F19" s="88">
        <f>'GA-55'!I32</f>
        <v>47912</v>
      </c>
      <c r="DR19" s="5" t="s">
        <v>7</v>
      </c>
    </row>
    <row r="20" spans="1:122" ht="15" customHeight="1">
      <c r="A20" s="175" t="str">
        <f>"Total Rebate of (US 80C, 80CCC,80CCD(1)) =  "&amp;'Tax Old Regime'!Q31</f>
        <v>Total Rebate of (US 80C, 80CCC,80CCD(1)) =  77992</v>
      </c>
      <c r="B20" s="175"/>
      <c r="C20" s="2"/>
      <c r="D20" s="58" t="str">
        <f>"Investable Amount = "&amp;(150000-'Tax Old Regime'!Q31)</f>
        <v>Investable Amount = 72008</v>
      </c>
      <c r="E20" s="2"/>
      <c r="F20" s="2"/>
      <c r="DR20" s="5" t="s">
        <v>20</v>
      </c>
    </row>
    <row r="21" spans="1:122" ht="48" customHeight="1">
      <c r="A21" s="169" t="s">
        <v>188</v>
      </c>
      <c r="B21" s="170"/>
      <c r="C21" s="170"/>
      <c r="D21" s="170"/>
      <c r="E21" s="170"/>
      <c r="F21" s="170"/>
    </row>
    <row r="22" spans="1:122" hidden="1"/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/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hyperlinks>
    <hyperlink ref="A21" r:id="rId3"/>
  </hyperlinks>
  <pageMargins left="0.5" right="0.5" top="0.2" bottom="0.2" header="0" footer="0"/>
  <pageSetup paperSize="9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00FF"/>
  </sheetPr>
  <dimension ref="A1:R79"/>
  <sheetViews>
    <sheetView showGridLines="0" workbookViewId="0">
      <selection activeCell="O29" sqref="O29"/>
    </sheetView>
  </sheetViews>
  <sheetFormatPr defaultColWidth="0" defaultRowHeight="15.5" zeroHeight="1"/>
  <cols>
    <col min="1" max="1" width="3" customWidth="1" collapsed="1"/>
    <col min="2" max="2" width="3.54296875" style="15" customWidth="1" collapsed="1"/>
    <col min="3" max="3" width="4.54296875" style="14" customWidth="1" collapsed="1"/>
    <col min="4" max="5" width="9.1796875" style="14" customWidth="1" collapsed="1"/>
    <col min="6" max="6" width="3.81640625" style="14" customWidth="1" collapsed="1"/>
    <col min="7" max="7" width="4.1796875" style="14" customWidth="1" collapsed="1"/>
    <col min="8" max="8" width="2.7265625" style="14" customWidth="1" collapsed="1"/>
    <col min="9" max="9" width="10.54296875" style="14" customWidth="1" collapsed="1"/>
    <col min="10" max="10" width="5.1796875" style="14" customWidth="1" collapsed="1"/>
    <col min="11" max="11" width="10.26953125" style="14" customWidth="1" collapsed="1"/>
    <col min="12" max="12" width="11.453125" style="14" customWidth="1" collapsed="1"/>
    <col min="13" max="13" width="9.453125" style="14" customWidth="1" collapsed="1"/>
    <col min="14" max="14" width="3.54296875" style="14" customWidth="1" collapsed="1"/>
    <col min="15" max="15" width="11.453125" style="14" customWidth="1" collapsed="1"/>
    <col min="16" max="16" width="3.1796875" style="16" customWidth="1" collapsed="1"/>
    <col min="17" max="17" width="14.81640625" style="17" customWidth="1" collapsed="1"/>
    <col min="18" max="18" width="2.453125" customWidth="1" collapsed="1"/>
    <col min="19" max="16384" width="9.1796875" hidden="1" collapsed="1"/>
  </cols>
  <sheetData>
    <row r="1" spans="2:17" s="20" customFormat="1" ht="18.5">
      <c r="B1" s="249" t="str">
        <f>'GA-55'!C6</f>
        <v>GOVT SR. SEC SCHOOL DILOD HATHI, ATRU BARAN</v>
      </c>
      <c r="C1" s="249"/>
      <c r="D1" s="249"/>
      <c r="E1" s="249"/>
      <c r="F1" s="249"/>
      <c r="G1" s="249"/>
      <c r="H1" s="249"/>
      <c r="I1" s="249"/>
      <c r="J1" s="249"/>
      <c r="K1" s="249"/>
      <c r="L1" s="249"/>
      <c r="M1" s="249"/>
      <c r="N1" s="249"/>
      <c r="O1" s="249"/>
      <c r="P1" s="249"/>
      <c r="Q1" s="249"/>
    </row>
    <row r="2" spans="2:17" s="20" customFormat="1" ht="21" thickBot="1">
      <c r="B2" s="250" t="s">
        <v>196</v>
      </c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</row>
    <row r="3" spans="2:17" s="20" customFormat="1" ht="15" customHeight="1">
      <c r="B3" s="40">
        <v>1</v>
      </c>
      <c r="C3" s="251" t="s">
        <v>10</v>
      </c>
      <c r="D3" s="252"/>
      <c r="E3" s="258" t="str">
        <f>'GA-55'!D8</f>
        <v>PARMANAND MEGHWAL</v>
      </c>
      <c r="F3" s="258"/>
      <c r="G3" s="258"/>
      <c r="H3" s="258"/>
      <c r="I3" s="258"/>
      <c r="J3" s="258"/>
      <c r="K3" s="41" t="s">
        <v>29</v>
      </c>
      <c r="L3" s="259" t="str">
        <f>'GA-55'!L8</f>
        <v>SR TEACHER</v>
      </c>
      <c r="M3" s="259"/>
      <c r="N3" s="259"/>
      <c r="O3" s="42" t="s">
        <v>28</v>
      </c>
      <c r="P3" s="253" t="str">
        <f>IF('GA-55'!Q8="","",'GA-55'!Q8)</f>
        <v>ASQPM6311G</v>
      </c>
      <c r="Q3" s="254"/>
    </row>
    <row r="4" spans="2:17" s="20" customFormat="1" ht="15" customHeight="1">
      <c r="B4" s="32">
        <v>2</v>
      </c>
      <c r="C4" s="255" t="s">
        <v>182</v>
      </c>
      <c r="D4" s="255"/>
      <c r="E4" s="180"/>
      <c r="F4" s="180"/>
      <c r="G4" s="180"/>
      <c r="H4" s="180"/>
      <c r="I4" s="180"/>
      <c r="J4" s="180"/>
      <c r="K4" s="255"/>
      <c r="L4" s="180"/>
      <c r="M4" s="180"/>
      <c r="N4" s="180"/>
      <c r="O4" s="255"/>
      <c r="P4" s="78" t="s">
        <v>11</v>
      </c>
      <c r="Q4" s="33">
        <f>'GA-55'!O32</f>
        <v>746099</v>
      </c>
    </row>
    <row r="5" spans="2:17" s="20" customFormat="1" ht="15" customHeight="1">
      <c r="B5" s="32">
        <v>3</v>
      </c>
      <c r="C5" s="180" t="s">
        <v>119</v>
      </c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28" t="s">
        <v>11</v>
      </c>
      <c r="Q5" s="34">
        <f>'Other Deduction'!B3</f>
        <v>0</v>
      </c>
    </row>
    <row r="6" spans="2:17" s="20" customFormat="1" ht="15" customHeight="1">
      <c r="B6" s="32">
        <v>4</v>
      </c>
      <c r="C6" s="188" t="s">
        <v>30</v>
      </c>
      <c r="D6" s="188"/>
      <c r="E6" s="188"/>
      <c r="F6" s="188"/>
      <c r="G6" s="188"/>
      <c r="H6" s="188"/>
      <c r="I6" s="188"/>
      <c r="J6" s="188"/>
      <c r="K6" s="188"/>
      <c r="L6" s="188"/>
      <c r="M6" s="188"/>
      <c r="N6" s="188"/>
      <c r="O6" s="188"/>
      <c r="P6" s="28" t="s">
        <v>11</v>
      </c>
      <c r="Q6" s="34">
        <f>Q4-Q5</f>
        <v>746099</v>
      </c>
    </row>
    <row r="7" spans="2:17" s="20" customFormat="1" ht="15" customHeight="1">
      <c r="B7" s="194">
        <v>5</v>
      </c>
      <c r="C7" s="189" t="s">
        <v>72</v>
      </c>
      <c r="D7" s="190"/>
      <c r="E7" s="190"/>
      <c r="F7" s="190"/>
      <c r="G7" s="190"/>
      <c r="H7" s="190"/>
      <c r="I7" s="190"/>
      <c r="J7" s="190"/>
      <c r="K7" s="190"/>
      <c r="L7" s="190"/>
      <c r="M7" s="257">
        <f>'Other Deduction'!B4</f>
        <v>0</v>
      </c>
      <c r="N7" s="257"/>
      <c r="O7" s="257"/>
      <c r="P7" s="240"/>
      <c r="Q7" s="241"/>
    </row>
    <row r="8" spans="2:17" s="20" customFormat="1" ht="15" customHeight="1">
      <c r="B8" s="195"/>
      <c r="C8" s="189" t="s">
        <v>73</v>
      </c>
      <c r="D8" s="190"/>
      <c r="E8" s="190"/>
      <c r="F8" s="190"/>
      <c r="G8" s="190"/>
      <c r="H8" s="190"/>
      <c r="I8" s="190"/>
      <c r="J8" s="190"/>
      <c r="K8" s="190"/>
      <c r="L8" s="190"/>
      <c r="M8" s="257">
        <f>'Other Deduction'!B5</f>
        <v>0</v>
      </c>
      <c r="N8" s="257"/>
      <c r="O8" s="257"/>
      <c r="P8" s="244"/>
      <c r="Q8" s="245"/>
    </row>
    <row r="9" spans="2:17" s="20" customFormat="1" ht="15" customHeight="1">
      <c r="B9" s="196"/>
      <c r="C9" s="189" t="s">
        <v>176</v>
      </c>
      <c r="D9" s="190"/>
      <c r="E9" s="190"/>
      <c r="F9" s="190"/>
      <c r="G9" s="190"/>
      <c r="H9" s="190"/>
      <c r="I9" s="190"/>
      <c r="J9" s="190"/>
      <c r="K9" s="190"/>
      <c r="L9" s="190"/>
      <c r="M9" s="257">
        <f>IF(Q6&lt;50000,Q6,50000)</f>
        <v>50000</v>
      </c>
      <c r="N9" s="257"/>
      <c r="O9" s="257"/>
      <c r="P9" s="28" t="s">
        <v>11</v>
      </c>
      <c r="Q9" s="34">
        <f>SUM(M7:O9)</f>
        <v>50000</v>
      </c>
    </row>
    <row r="10" spans="2:17" s="20" customFormat="1" ht="15" customHeight="1">
      <c r="B10" s="32">
        <v>6</v>
      </c>
      <c r="C10" s="256" t="s">
        <v>12</v>
      </c>
      <c r="D10" s="256"/>
      <c r="E10" s="256"/>
      <c r="F10" s="256"/>
      <c r="G10" s="256"/>
      <c r="H10" s="256"/>
      <c r="I10" s="256"/>
      <c r="J10" s="256"/>
      <c r="K10" s="256"/>
      <c r="L10" s="256"/>
      <c r="M10" s="256"/>
      <c r="N10" s="256"/>
      <c r="O10" s="256"/>
      <c r="P10" s="28" t="s">
        <v>11</v>
      </c>
      <c r="Q10" s="34">
        <f>Q6-Q9</f>
        <v>696099</v>
      </c>
    </row>
    <row r="11" spans="2:17" s="20" customFormat="1" ht="15" customHeight="1">
      <c r="B11" s="260">
        <v>7</v>
      </c>
      <c r="C11" s="180" t="s">
        <v>31</v>
      </c>
      <c r="D11" s="180"/>
      <c r="E11" s="180"/>
      <c r="F11" s="180"/>
      <c r="G11" s="180"/>
      <c r="H11" s="180"/>
      <c r="I11" s="180"/>
      <c r="J11" s="180"/>
      <c r="K11" s="256" t="s">
        <v>32</v>
      </c>
      <c r="L11" s="256"/>
      <c r="M11" s="257">
        <f>'Other Deduction'!B6</f>
        <v>0</v>
      </c>
      <c r="N11" s="257"/>
      <c r="O11" s="257"/>
      <c r="P11" s="272"/>
      <c r="Q11" s="273"/>
    </row>
    <row r="12" spans="2:17" s="20" customFormat="1" ht="15" customHeight="1">
      <c r="B12" s="260"/>
      <c r="C12" s="267" t="s">
        <v>33</v>
      </c>
      <c r="D12" s="268"/>
      <c r="E12" s="264" t="s">
        <v>87</v>
      </c>
      <c r="F12" s="265"/>
      <c r="G12" s="266"/>
      <c r="H12" s="274" t="s">
        <v>13</v>
      </c>
      <c r="I12" s="274"/>
      <c r="J12" s="274"/>
      <c r="K12" s="256" t="s">
        <v>34</v>
      </c>
      <c r="L12" s="256"/>
      <c r="M12" s="256" t="s">
        <v>64</v>
      </c>
      <c r="N12" s="256"/>
      <c r="O12" s="256"/>
      <c r="P12" s="272"/>
      <c r="Q12" s="273"/>
    </row>
    <row r="13" spans="2:17" s="20" customFormat="1" ht="15" customHeight="1">
      <c r="B13" s="260"/>
      <c r="C13" s="269"/>
      <c r="D13" s="270"/>
      <c r="E13" s="261">
        <f>ROUND(M11*0.3,0)</f>
        <v>0</v>
      </c>
      <c r="F13" s="262"/>
      <c r="G13" s="263"/>
      <c r="H13" s="257">
        <f>IF(('GA-55'!X32+'Other Deduction'!B9)&gt;200000,200000,('GA-55'!X32+'Other Deduction'!B9))</f>
        <v>0</v>
      </c>
      <c r="I13" s="257"/>
      <c r="J13" s="257"/>
      <c r="K13" s="257">
        <f>'Other Deduction'!B7</f>
        <v>0</v>
      </c>
      <c r="L13" s="257"/>
      <c r="M13" s="257">
        <f>E13+H13+K13</f>
        <v>0</v>
      </c>
      <c r="N13" s="257"/>
      <c r="O13" s="257"/>
      <c r="P13" s="272"/>
      <c r="Q13" s="273"/>
    </row>
    <row r="14" spans="2:17" s="20" customFormat="1" ht="15" customHeight="1">
      <c r="B14" s="32"/>
      <c r="C14" s="256" t="s">
        <v>35</v>
      </c>
      <c r="D14" s="256"/>
      <c r="E14" s="256"/>
      <c r="F14" s="256"/>
      <c r="G14" s="256"/>
      <c r="H14" s="256"/>
      <c r="I14" s="256"/>
      <c r="J14" s="256"/>
      <c r="K14" s="256"/>
      <c r="L14" s="256"/>
      <c r="M14" s="256"/>
      <c r="N14" s="256"/>
      <c r="O14" s="256"/>
      <c r="P14" s="28" t="s">
        <v>11</v>
      </c>
      <c r="Q14" s="34">
        <f>M11-M13</f>
        <v>0</v>
      </c>
    </row>
    <row r="15" spans="2:17" s="20" customFormat="1" ht="15" customHeight="1">
      <c r="B15" s="32">
        <v>8</v>
      </c>
      <c r="C15" s="256" t="s">
        <v>65</v>
      </c>
      <c r="D15" s="256"/>
      <c r="E15" s="256"/>
      <c r="F15" s="256"/>
      <c r="G15" s="256"/>
      <c r="H15" s="256"/>
      <c r="I15" s="256"/>
      <c r="J15" s="256"/>
      <c r="K15" s="256"/>
      <c r="L15" s="256"/>
      <c r="M15" s="256"/>
      <c r="N15" s="256"/>
      <c r="O15" s="256"/>
      <c r="P15" s="28" t="s">
        <v>11</v>
      </c>
      <c r="Q15" s="34">
        <f>Q10+Q14</f>
        <v>696099</v>
      </c>
    </row>
    <row r="16" spans="2:17" s="20" customFormat="1" ht="15" customHeight="1">
      <c r="B16" s="32">
        <v>9</v>
      </c>
      <c r="C16" s="180" t="s">
        <v>27</v>
      </c>
      <c r="D16" s="180"/>
      <c r="E16" s="180"/>
      <c r="F16" s="180"/>
      <c r="G16" s="180"/>
      <c r="H16" s="180"/>
      <c r="I16" s="180"/>
      <c r="J16" s="180"/>
      <c r="K16" s="180"/>
      <c r="L16" s="180"/>
      <c r="M16" s="180"/>
      <c r="N16" s="180"/>
      <c r="O16" s="180"/>
      <c r="P16" s="28" t="s">
        <v>11</v>
      </c>
      <c r="Q16" s="34">
        <f>'Other Deduction'!E3+'Other Deduction'!E4</f>
        <v>0</v>
      </c>
    </row>
    <row r="17" spans="2:17" s="20" customFormat="1" ht="15" customHeight="1">
      <c r="B17" s="32">
        <v>10</v>
      </c>
      <c r="C17" s="180" t="s">
        <v>36</v>
      </c>
      <c r="D17" s="180"/>
      <c r="E17" s="180"/>
      <c r="F17" s="180"/>
      <c r="G17" s="180"/>
      <c r="H17" s="180"/>
      <c r="I17" s="180"/>
      <c r="J17" s="180"/>
      <c r="K17" s="180"/>
      <c r="L17" s="180"/>
      <c r="M17" s="180"/>
      <c r="N17" s="180"/>
      <c r="O17" s="180"/>
      <c r="P17" s="28" t="s">
        <v>11</v>
      </c>
      <c r="Q17" s="33">
        <f>Q15+Q16</f>
        <v>696099</v>
      </c>
    </row>
    <row r="18" spans="2:17" s="20" customFormat="1" ht="15" customHeight="1">
      <c r="B18" s="194">
        <v>11</v>
      </c>
      <c r="C18" s="181" t="s">
        <v>120</v>
      </c>
      <c r="D18" s="181"/>
      <c r="E18" s="181"/>
      <c r="F18" s="181"/>
      <c r="G18" s="181"/>
      <c r="H18" s="181"/>
      <c r="I18" s="181"/>
      <c r="J18" s="181"/>
      <c r="K18" s="181"/>
      <c r="L18" s="181"/>
      <c r="M18" s="181"/>
      <c r="N18" s="181"/>
      <c r="O18" s="181"/>
      <c r="P18" s="181"/>
      <c r="Q18" s="197"/>
    </row>
    <row r="19" spans="2:17" s="20" customFormat="1" ht="15" customHeight="1">
      <c r="B19" s="195"/>
      <c r="C19" s="232" t="s">
        <v>104</v>
      </c>
      <c r="D19" s="232"/>
      <c r="E19" s="232"/>
      <c r="F19" s="232"/>
      <c r="G19" s="232"/>
      <c r="H19" s="232"/>
      <c r="I19" s="232"/>
      <c r="J19" s="232"/>
      <c r="K19" s="232"/>
      <c r="L19" s="232"/>
      <c r="M19" s="232"/>
      <c r="N19" s="232"/>
      <c r="O19" s="232"/>
      <c r="P19" s="232"/>
      <c r="Q19" s="233"/>
    </row>
    <row r="20" spans="2:17" s="20" customFormat="1" ht="15" customHeight="1">
      <c r="B20" s="195"/>
      <c r="C20" s="8" t="s">
        <v>37</v>
      </c>
      <c r="D20" s="180" t="s">
        <v>74</v>
      </c>
      <c r="E20" s="180"/>
      <c r="F20" s="180"/>
      <c r="G20" s="180"/>
      <c r="H20" s="28" t="s">
        <v>11</v>
      </c>
      <c r="I20" s="18">
        <f>'GA-55'!R32</f>
        <v>36000</v>
      </c>
      <c r="J20" s="8" t="s">
        <v>40</v>
      </c>
      <c r="K20" s="234" t="s">
        <v>112</v>
      </c>
      <c r="L20" s="234"/>
      <c r="M20" s="234"/>
      <c r="N20" s="28" t="s">
        <v>11</v>
      </c>
      <c r="O20" s="87">
        <f>IF('GA-55'!AA2="Yes",'GA-55'!P32-Q33,0)</f>
        <v>0</v>
      </c>
      <c r="P20" s="240"/>
      <c r="Q20" s="241"/>
    </row>
    <row r="21" spans="2:17" s="20" customFormat="1" ht="15" customHeight="1">
      <c r="B21" s="195"/>
      <c r="C21" s="8" t="s">
        <v>39</v>
      </c>
      <c r="D21" s="180" t="s">
        <v>75</v>
      </c>
      <c r="E21" s="180"/>
      <c r="F21" s="180"/>
      <c r="G21" s="180"/>
      <c r="H21" s="28" t="s">
        <v>11</v>
      </c>
      <c r="I21" s="18">
        <f>'GA-55'!U32+'Other Deduction'!B10</f>
        <v>0</v>
      </c>
      <c r="J21" s="8" t="s">
        <v>43</v>
      </c>
      <c r="K21" s="235" t="s">
        <v>41</v>
      </c>
      <c r="L21" s="235"/>
      <c r="M21" s="235"/>
      <c r="N21" s="28" t="s">
        <v>11</v>
      </c>
      <c r="O21" s="18">
        <f>'Other Deduction'!E6</f>
        <v>0</v>
      </c>
      <c r="P21" s="242"/>
      <c r="Q21" s="243"/>
    </row>
    <row r="22" spans="2:17" s="20" customFormat="1" ht="15" customHeight="1">
      <c r="B22" s="195"/>
      <c r="C22" s="8" t="s">
        <v>42</v>
      </c>
      <c r="D22" s="180" t="s">
        <v>76</v>
      </c>
      <c r="E22" s="180"/>
      <c r="F22" s="180"/>
      <c r="G22" s="180"/>
      <c r="H22" s="28" t="s">
        <v>11</v>
      </c>
      <c r="I22" s="18">
        <f>'Other Deduction'!B14</f>
        <v>0</v>
      </c>
      <c r="J22" s="8" t="s">
        <v>45</v>
      </c>
      <c r="K22" s="235" t="s">
        <v>17</v>
      </c>
      <c r="L22" s="235"/>
      <c r="M22" s="235"/>
      <c r="N22" s="28" t="s">
        <v>11</v>
      </c>
      <c r="O22" s="19">
        <f>'Other Deduction'!B15</f>
        <v>0</v>
      </c>
      <c r="P22" s="242"/>
      <c r="Q22" s="243"/>
    </row>
    <row r="23" spans="2:17" s="20" customFormat="1" ht="15" customHeight="1">
      <c r="B23" s="195"/>
      <c r="C23" s="8" t="s">
        <v>44</v>
      </c>
      <c r="D23" s="180" t="s">
        <v>77</v>
      </c>
      <c r="E23" s="180"/>
      <c r="F23" s="180"/>
      <c r="G23" s="180"/>
      <c r="H23" s="28" t="s">
        <v>11</v>
      </c>
      <c r="I23" s="18">
        <f>'Other Deduction'!B16</f>
        <v>0</v>
      </c>
      <c r="J23" s="8" t="s">
        <v>47</v>
      </c>
      <c r="K23" s="235" t="s">
        <v>105</v>
      </c>
      <c r="L23" s="235"/>
      <c r="M23" s="235"/>
      <c r="N23" s="28" t="s">
        <v>11</v>
      </c>
      <c r="O23" s="19">
        <f>'Other Deduction'!B12</f>
        <v>0</v>
      </c>
      <c r="P23" s="242"/>
      <c r="Q23" s="243"/>
    </row>
    <row r="24" spans="2:17" s="20" customFormat="1" ht="15" customHeight="1">
      <c r="B24" s="195"/>
      <c r="C24" s="8" t="s">
        <v>46</v>
      </c>
      <c r="D24" s="180" t="s">
        <v>78</v>
      </c>
      <c r="E24" s="180"/>
      <c r="F24" s="180"/>
      <c r="G24" s="180"/>
      <c r="H24" s="28" t="s">
        <v>11</v>
      </c>
      <c r="I24" s="18">
        <f>'Other Deduction'!B17</f>
        <v>0</v>
      </c>
      <c r="J24" s="8" t="s">
        <v>49</v>
      </c>
      <c r="K24" s="235" t="s">
        <v>108</v>
      </c>
      <c r="L24" s="235"/>
      <c r="M24" s="235"/>
      <c r="N24" s="28" t="s">
        <v>11</v>
      </c>
      <c r="O24" s="18">
        <f>'Other Deduction'!E15</f>
        <v>0</v>
      </c>
      <c r="P24" s="242"/>
      <c r="Q24" s="243"/>
    </row>
    <row r="25" spans="2:17" s="20" customFormat="1" ht="15" customHeight="1">
      <c r="B25" s="195"/>
      <c r="C25" s="8" t="s">
        <v>48</v>
      </c>
      <c r="D25" s="180" t="s">
        <v>79</v>
      </c>
      <c r="E25" s="180"/>
      <c r="F25" s="180"/>
      <c r="G25" s="180"/>
      <c r="H25" s="28" t="s">
        <v>11</v>
      </c>
      <c r="I25" s="18">
        <f>IF('GA-55'!AA2="No",'GA-55'!P32,0)</f>
        <v>41772</v>
      </c>
      <c r="J25" s="8" t="s">
        <v>51</v>
      </c>
      <c r="K25" s="235" t="s">
        <v>107</v>
      </c>
      <c r="L25" s="235"/>
      <c r="M25" s="235"/>
      <c r="N25" s="28" t="s">
        <v>11</v>
      </c>
      <c r="O25" s="18">
        <f>'Other Deduction'!E16</f>
        <v>0</v>
      </c>
      <c r="P25" s="242"/>
      <c r="Q25" s="243"/>
    </row>
    <row r="26" spans="2:17" s="20" customFormat="1" ht="15" customHeight="1">
      <c r="B26" s="195"/>
      <c r="C26" s="8" t="s">
        <v>50</v>
      </c>
      <c r="D26" s="189" t="s">
        <v>115</v>
      </c>
      <c r="E26" s="190"/>
      <c r="F26" s="190"/>
      <c r="G26" s="191"/>
      <c r="H26" s="28" t="s">
        <v>11</v>
      </c>
      <c r="I26" s="19">
        <f>IF(OR('GA-55'!V12=0,'GA-55'!V12=""),0,220)</f>
        <v>220</v>
      </c>
      <c r="J26" s="8" t="s">
        <v>53</v>
      </c>
      <c r="K26" s="239" t="s">
        <v>106</v>
      </c>
      <c r="L26" s="239"/>
      <c r="M26" s="239"/>
      <c r="N26" s="28" t="s">
        <v>11</v>
      </c>
      <c r="O26" s="18">
        <f>'Other Deduction'!B11</f>
        <v>0</v>
      </c>
      <c r="P26" s="242"/>
      <c r="Q26" s="243"/>
    </row>
    <row r="27" spans="2:17" s="20" customFormat="1" ht="15" customHeight="1">
      <c r="B27" s="195"/>
      <c r="C27" s="8" t="s">
        <v>52</v>
      </c>
      <c r="D27" s="180" t="s">
        <v>9</v>
      </c>
      <c r="E27" s="180"/>
      <c r="F27" s="180"/>
      <c r="G27" s="180"/>
      <c r="H27" s="28" t="s">
        <v>11</v>
      </c>
      <c r="I27" s="19">
        <f>'Other Deduction'!B13</f>
        <v>0</v>
      </c>
      <c r="J27" s="8" t="s">
        <v>150</v>
      </c>
      <c r="K27" s="239" t="s">
        <v>144</v>
      </c>
      <c r="L27" s="239"/>
      <c r="M27" s="239"/>
      <c r="N27" s="28" t="s">
        <v>11</v>
      </c>
      <c r="O27" s="18">
        <f>'Other Deduction'!E5</f>
        <v>0</v>
      </c>
      <c r="P27" s="242"/>
      <c r="Q27" s="243"/>
    </row>
    <row r="28" spans="2:17" s="20" customFormat="1" ht="15" customHeight="1">
      <c r="B28" s="195"/>
      <c r="C28" s="8" t="s">
        <v>54</v>
      </c>
      <c r="D28" s="180" t="s">
        <v>88</v>
      </c>
      <c r="E28" s="180"/>
      <c r="F28" s="180"/>
      <c r="G28" s="180"/>
      <c r="H28" s="28" t="s">
        <v>11</v>
      </c>
      <c r="I28" s="18">
        <f>'GA-55'!W32+'Other Deduction'!B8</f>
        <v>0</v>
      </c>
      <c r="J28" s="8" t="s">
        <v>220</v>
      </c>
      <c r="K28" s="239" t="s">
        <v>151</v>
      </c>
      <c r="L28" s="239"/>
      <c r="M28" s="239"/>
      <c r="N28" s="78" t="s">
        <v>11</v>
      </c>
      <c r="O28" s="18">
        <f>'Other Deduction'!B18</f>
        <v>0</v>
      </c>
      <c r="P28" s="242"/>
      <c r="Q28" s="243"/>
    </row>
    <row r="29" spans="2:17" s="20" customFormat="1" ht="15" customHeight="1">
      <c r="B29" s="195"/>
      <c r="C29" s="8" t="s">
        <v>38</v>
      </c>
      <c r="D29" s="192" t="s">
        <v>218</v>
      </c>
      <c r="E29" s="192"/>
      <c r="F29" s="192"/>
      <c r="G29" s="192"/>
      <c r="H29" s="133" t="s">
        <v>11</v>
      </c>
      <c r="I29" s="18">
        <f>IF('GA-55'!AA2="YES",'GA-55'!Z32,0)</f>
        <v>0</v>
      </c>
      <c r="J29" s="8" t="s">
        <v>221</v>
      </c>
      <c r="K29" s="193" t="s">
        <v>222</v>
      </c>
      <c r="L29" s="193"/>
      <c r="M29" s="193"/>
      <c r="N29" s="133" t="s">
        <v>11</v>
      </c>
      <c r="O29" s="135"/>
      <c r="P29" s="242"/>
      <c r="Q29" s="243"/>
    </row>
    <row r="30" spans="2:17" s="20" customFormat="1" ht="15" customHeight="1">
      <c r="B30" s="195"/>
      <c r="C30" s="236" t="s">
        <v>152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8"/>
      <c r="N30" s="28" t="s">
        <v>11</v>
      </c>
      <c r="O30" s="21">
        <f>SUM(I20:I29)+SUM(O20:O29)</f>
        <v>77992</v>
      </c>
      <c r="P30" s="244"/>
      <c r="Q30" s="245"/>
    </row>
    <row r="31" spans="2:17" s="20" customFormat="1" ht="15" customHeight="1">
      <c r="B31" s="195"/>
      <c r="C31" s="188" t="s">
        <v>103</v>
      </c>
      <c r="D31" s="188"/>
      <c r="E31" s="188"/>
      <c r="F31" s="188"/>
      <c r="G31" s="188"/>
      <c r="H31" s="188"/>
      <c r="I31" s="188"/>
      <c r="J31" s="188"/>
      <c r="K31" s="188"/>
      <c r="L31" s="188"/>
      <c r="M31" s="188"/>
      <c r="N31" s="188"/>
      <c r="O31" s="188"/>
      <c r="P31" s="28" t="s">
        <v>11</v>
      </c>
      <c r="Q31" s="33">
        <f>IF(O30&lt;150001,ROUND(O30,0),150000)</f>
        <v>77992</v>
      </c>
    </row>
    <row r="32" spans="2:17" s="20" customFormat="1" ht="15" customHeight="1">
      <c r="B32" s="195"/>
      <c r="C32" s="246" t="s">
        <v>123</v>
      </c>
      <c r="D32" s="247"/>
      <c r="E32" s="247"/>
      <c r="F32" s="247"/>
      <c r="G32" s="247"/>
      <c r="H32" s="247"/>
      <c r="I32" s="247"/>
      <c r="J32" s="247"/>
      <c r="K32" s="247"/>
      <c r="L32" s="247"/>
      <c r="M32" s="247"/>
      <c r="N32" s="247"/>
      <c r="O32" s="248"/>
      <c r="P32" s="53"/>
      <c r="Q32" s="86">
        <f>IF('GA-55'!AA2="Yes",'GA-55'!P32,0)</f>
        <v>0</v>
      </c>
    </row>
    <row r="33" spans="2:17" s="20" customFormat="1" ht="15" customHeight="1">
      <c r="B33" s="195"/>
      <c r="C33" s="185" t="s">
        <v>122</v>
      </c>
      <c r="D33" s="186"/>
      <c r="E33" s="186"/>
      <c r="F33" s="186"/>
      <c r="G33" s="186"/>
      <c r="H33" s="186"/>
      <c r="I33" s="186"/>
      <c r="J33" s="186"/>
      <c r="K33" s="186"/>
      <c r="L33" s="186"/>
      <c r="M33" s="186"/>
      <c r="N33" s="186"/>
      <c r="O33" s="187"/>
      <c r="P33" s="28" t="s">
        <v>11</v>
      </c>
      <c r="Q33" s="34">
        <f>'Other Deduction'!E7</f>
        <v>0</v>
      </c>
    </row>
    <row r="34" spans="2:17" s="20" customFormat="1" ht="15" customHeight="1">
      <c r="B34" s="196"/>
      <c r="C34" s="188" t="s">
        <v>111</v>
      </c>
      <c r="D34" s="188"/>
      <c r="E34" s="188"/>
      <c r="F34" s="188"/>
      <c r="G34" s="188"/>
      <c r="H34" s="188"/>
      <c r="I34" s="188"/>
      <c r="J34" s="188"/>
      <c r="K34" s="188"/>
      <c r="L34" s="188"/>
      <c r="M34" s="188"/>
      <c r="N34" s="188"/>
      <c r="O34" s="188"/>
      <c r="P34" s="28" t="s">
        <v>11</v>
      </c>
      <c r="Q34" s="33">
        <f>SUM(Q31:Q33)</f>
        <v>77992</v>
      </c>
    </row>
    <row r="35" spans="2:17" s="20" customFormat="1" ht="15" customHeight="1">
      <c r="B35" s="194">
        <v>12</v>
      </c>
      <c r="C35" s="181" t="s">
        <v>121</v>
      </c>
      <c r="D35" s="181"/>
      <c r="E35" s="181"/>
      <c r="F35" s="181"/>
      <c r="G35" s="181"/>
      <c r="H35" s="181"/>
      <c r="I35" s="181"/>
      <c r="J35" s="181"/>
      <c r="K35" s="181"/>
      <c r="L35" s="181"/>
      <c r="M35" s="181"/>
      <c r="N35" s="181"/>
      <c r="O35" s="181"/>
      <c r="P35" s="181"/>
      <c r="Q35" s="197"/>
    </row>
    <row r="36" spans="2:17" s="20" customFormat="1" ht="15" customHeight="1">
      <c r="B36" s="195"/>
      <c r="C36" s="198" t="s">
        <v>163</v>
      </c>
      <c r="D36" s="199"/>
      <c r="E36" s="199"/>
      <c r="F36" s="199"/>
      <c r="G36" s="199"/>
      <c r="H36" s="199"/>
      <c r="I36" s="199"/>
      <c r="J36" s="199"/>
      <c r="K36" s="199"/>
      <c r="L36" s="199"/>
      <c r="M36" s="199"/>
      <c r="N36" s="199"/>
      <c r="O36" s="200"/>
      <c r="P36" s="28" t="s">
        <v>11</v>
      </c>
      <c r="Q36" s="34">
        <f>'Other Deduction'!E8</f>
        <v>0</v>
      </c>
    </row>
    <row r="37" spans="2:17" s="20" customFormat="1" ht="15" customHeight="1">
      <c r="B37" s="195"/>
      <c r="C37" s="180" t="s">
        <v>164</v>
      </c>
      <c r="D37" s="180"/>
      <c r="E37" s="180"/>
      <c r="F37" s="180"/>
      <c r="G37" s="180"/>
      <c r="H37" s="180"/>
      <c r="I37" s="180"/>
      <c r="J37" s="180"/>
      <c r="K37" s="180"/>
      <c r="L37" s="180"/>
      <c r="M37" s="180"/>
      <c r="N37" s="180"/>
      <c r="O37" s="180"/>
      <c r="P37" s="28" t="s">
        <v>11</v>
      </c>
      <c r="Q37" s="34">
        <f>'Other Deduction'!E9</f>
        <v>0</v>
      </c>
    </row>
    <row r="38" spans="2:17" s="20" customFormat="1" ht="15" customHeight="1">
      <c r="B38" s="195"/>
      <c r="C38" s="180" t="s">
        <v>187</v>
      </c>
      <c r="D38" s="180"/>
      <c r="E38" s="180"/>
      <c r="F38" s="180"/>
      <c r="G38" s="180"/>
      <c r="H38" s="180"/>
      <c r="I38" s="180"/>
      <c r="J38" s="180"/>
      <c r="K38" s="180"/>
      <c r="L38" s="180"/>
      <c r="M38" s="180"/>
      <c r="N38" s="180"/>
      <c r="O38" s="180"/>
      <c r="P38" s="28" t="s">
        <v>11</v>
      </c>
      <c r="Q38" s="34">
        <f>'Other Deduction'!E10</f>
        <v>0</v>
      </c>
    </row>
    <row r="39" spans="2:17" s="20" customFormat="1" ht="15" customHeight="1">
      <c r="B39" s="195"/>
      <c r="C39" s="180" t="s">
        <v>134</v>
      </c>
      <c r="D39" s="180"/>
      <c r="E39" s="180"/>
      <c r="F39" s="180"/>
      <c r="G39" s="180"/>
      <c r="H39" s="180"/>
      <c r="I39" s="180"/>
      <c r="J39" s="180"/>
      <c r="K39" s="180"/>
      <c r="L39" s="180"/>
      <c r="M39" s="180"/>
      <c r="N39" s="180"/>
      <c r="O39" s="180"/>
      <c r="P39" s="28" t="s">
        <v>11</v>
      </c>
      <c r="Q39" s="34">
        <f>'Other Deduction'!E11</f>
        <v>0</v>
      </c>
    </row>
    <row r="40" spans="2:17" s="20" customFormat="1" ht="15" customHeight="1">
      <c r="B40" s="195"/>
      <c r="C40" s="180" t="s">
        <v>135</v>
      </c>
      <c r="D40" s="180"/>
      <c r="E40" s="180"/>
      <c r="F40" s="180"/>
      <c r="G40" s="180"/>
      <c r="H40" s="180"/>
      <c r="I40" s="180"/>
      <c r="J40" s="180"/>
      <c r="K40" s="180"/>
      <c r="L40" s="180"/>
      <c r="M40" s="180"/>
      <c r="N40" s="180"/>
      <c r="O40" s="180"/>
      <c r="P40" s="28" t="s">
        <v>11</v>
      </c>
      <c r="Q40" s="34">
        <f>'Other Deduction'!E12</f>
        <v>0</v>
      </c>
    </row>
    <row r="41" spans="2:17" s="20" customFormat="1" ht="15" customHeight="1">
      <c r="B41" s="195"/>
      <c r="C41" s="198" t="s">
        <v>136</v>
      </c>
      <c r="D41" s="199"/>
      <c r="E41" s="199"/>
      <c r="F41" s="199"/>
      <c r="G41" s="199"/>
      <c r="H41" s="199"/>
      <c r="I41" s="199"/>
      <c r="J41" s="199"/>
      <c r="K41" s="199"/>
      <c r="L41" s="199"/>
      <c r="M41" s="199"/>
      <c r="N41" s="199"/>
      <c r="O41" s="200"/>
      <c r="P41" s="28" t="s">
        <v>11</v>
      </c>
      <c r="Q41" s="34">
        <f>'Other Deduction'!E13</f>
        <v>0</v>
      </c>
    </row>
    <row r="42" spans="2:17" s="20" customFormat="1" ht="15" customHeight="1">
      <c r="B42" s="195"/>
      <c r="C42" s="189" t="s">
        <v>165</v>
      </c>
      <c r="D42" s="190"/>
      <c r="E42" s="190"/>
      <c r="F42" s="190"/>
      <c r="G42" s="190"/>
      <c r="H42" s="190"/>
      <c r="I42" s="190"/>
      <c r="J42" s="190"/>
      <c r="K42" s="190"/>
      <c r="L42" s="190"/>
      <c r="M42" s="190"/>
      <c r="N42" s="190"/>
      <c r="O42" s="191"/>
      <c r="P42" s="28" t="s">
        <v>11</v>
      </c>
      <c r="Q42" s="34">
        <f>IF('GA-55'!Q4="Yes",IF('Other Deduction'!E3&lt;50001,'Other Deduction'!E3,50000),IF('Other Deduction'!E3&lt;10001,'Other Deduction'!E3,10000))</f>
        <v>0</v>
      </c>
    </row>
    <row r="43" spans="2:17" s="20" customFormat="1" ht="15" customHeight="1">
      <c r="B43" s="195"/>
      <c r="C43" s="189" t="s">
        <v>109</v>
      </c>
      <c r="D43" s="190"/>
      <c r="E43" s="190"/>
      <c r="F43" s="190"/>
      <c r="G43" s="190"/>
      <c r="H43" s="190"/>
      <c r="I43" s="190"/>
      <c r="J43" s="190"/>
      <c r="K43" s="190"/>
      <c r="L43" s="190"/>
      <c r="M43" s="190"/>
      <c r="N43" s="190"/>
      <c r="O43" s="191"/>
      <c r="P43" s="54" t="s">
        <v>11</v>
      </c>
      <c r="Q43" s="34">
        <f>'Other Deduction'!E14</f>
        <v>0</v>
      </c>
    </row>
    <row r="44" spans="2:17" s="20" customFormat="1" ht="15" customHeight="1">
      <c r="B44" s="196"/>
      <c r="C44" s="188" t="s">
        <v>55</v>
      </c>
      <c r="D44" s="188"/>
      <c r="E44" s="188"/>
      <c r="F44" s="188"/>
      <c r="G44" s="188"/>
      <c r="H44" s="188"/>
      <c r="I44" s="188"/>
      <c r="J44" s="188"/>
      <c r="K44" s="188"/>
      <c r="L44" s="188"/>
      <c r="M44" s="188"/>
      <c r="N44" s="188"/>
      <c r="O44" s="188"/>
      <c r="P44" s="28" t="s">
        <v>11</v>
      </c>
      <c r="Q44" s="35">
        <f>SUM(Q36:Q43)</f>
        <v>0</v>
      </c>
    </row>
    <row r="45" spans="2:17" s="20" customFormat="1" ht="15" customHeight="1">
      <c r="B45" s="32">
        <v>13</v>
      </c>
      <c r="C45" s="181" t="s">
        <v>117</v>
      </c>
      <c r="D45" s="181"/>
      <c r="E45" s="181"/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28" t="s">
        <v>11</v>
      </c>
      <c r="Q45" s="34">
        <f>Q34+Q44</f>
        <v>77992</v>
      </c>
    </row>
    <row r="46" spans="2:17" s="20" customFormat="1" ht="15" customHeight="1">
      <c r="B46" s="32">
        <v>14</v>
      </c>
      <c r="C46" s="180" t="s">
        <v>66</v>
      </c>
      <c r="D46" s="180"/>
      <c r="E46" s="180"/>
      <c r="F46" s="180"/>
      <c r="G46" s="180"/>
      <c r="H46" s="180"/>
      <c r="I46" s="180"/>
      <c r="J46" s="180"/>
      <c r="K46" s="180"/>
      <c r="L46" s="180"/>
      <c r="M46" s="180"/>
      <c r="N46" s="180"/>
      <c r="O46" s="180"/>
      <c r="P46" s="28" t="s">
        <v>11</v>
      </c>
      <c r="Q46" s="34">
        <f>(Q17-Q45)</f>
        <v>618107</v>
      </c>
    </row>
    <row r="47" spans="2:17" s="20" customFormat="1">
      <c r="B47" s="32">
        <v>15</v>
      </c>
      <c r="C47" s="181" t="s">
        <v>154</v>
      </c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  <c r="O47" s="181"/>
      <c r="P47" s="28" t="s">
        <v>11</v>
      </c>
      <c r="Q47" s="33">
        <f>ROUND(Q46,-1)</f>
        <v>618110</v>
      </c>
    </row>
    <row r="48" spans="2:17" s="20" customFormat="1" ht="15" customHeight="1">
      <c r="B48" s="194">
        <v>16</v>
      </c>
      <c r="C48" s="180" t="s">
        <v>56</v>
      </c>
      <c r="D48" s="180"/>
      <c r="E48" s="180"/>
      <c r="F48" s="180"/>
      <c r="G48" s="180"/>
      <c r="H48" s="180"/>
      <c r="I48" s="180"/>
      <c r="J48" s="180"/>
      <c r="K48" s="180"/>
      <c r="L48" s="180"/>
      <c r="M48" s="180"/>
      <c r="N48" s="180"/>
      <c r="O48" s="180"/>
      <c r="P48" s="180"/>
      <c r="Q48" s="207"/>
    </row>
    <row r="49" spans="2:17" s="20" customFormat="1" ht="15" customHeight="1">
      <c r="B49" s="195"/>
      <c r="C49" s="208" t="s">
        <v>82</v>
      </c>
      <c r="D49" s="208"/>
      <c r="E49" s="208"/>
      <c r="F49" s="208"/>
      <c r="G49" s="208"/>
      <c r="H49" s="208" t="s">
        <v>98</v>
      </c>
      <c r="I49" s="208"/>
      <c r="J49" s="208"/>
      <c r="K49" s="208"/>
      <c r="L49" s="209" t="s">
        <v>116</v>
      </c>
      <c r="M49" s="210"/>
      <c r="N49" s="210"/>
      <c r="O49" s="211"/>
      <c r="P49" s="9"/>
      <c r="Q49" s="36"/>
    </row>
    <row r="50" spans="2:17" s="20" customFormat="1" ht="15" customHeight="1">
      <c r="B50" s="195"/>
      <c r="C50" s="182" t="s">
        <v>83</v>
      </c>
      <c r="D50" s="183"/>
      <c r="E50" s="184"/>
      <c r="F50" s="179" t="s">
        <v>57</v>
      </c>
      <c r="G50" s="179"/>
      <c r="H50" s="182" t="s">
        <v>99</v>
      </c>
      <c r="I50" s="183"/>
      <c r="J50" s="184"/>
      <c r="K50" s="27" t="s">
        <v>57</v>
      </c>
      <c r="L50" s="182"/>
      <c r="M50" s="183"/>
      <c r="N50" s="184"/>
      <c r="O50" s="70"/>
      <c r="P50" s="28" t="s">
        <v>11</v>
      </c>
      <c r="Q50" s="37">
        <v>0</v>
      </c>
    </row>
    <row r="51" spans="2:17" s="20" customFormat="1" ht="15" customHeight="1">
      <c r="B51" s="195"/>
      <c r="C51" s="182" t="s">
        <v>58</v>
      </c>
      <c r="D51" s="183"/>
      <c r="E51" s="184"/>
      <c r="F51" s="178">
        <v>0.05</v>
      </c>
      <c r="G51" s="179"/>
      <c r="H51" s="179" t="s">
        <v>100</v>
      </c>
      <c r="I51" s="179"/>
      <c r="J51" s="179"/>
      <c r="K51" s="26">
        <v>0.05</v>
      </c>
      <c r="L51" s="182" t="s">
        <v>84</v>
      </c>
      <c r="M51" s="183"/>
      <c r="N51" s="184"/>
      <c r="O51" s="70" t="s">
        <v>57</v>
      </c>
      <c r="P51" s="28" t="s">
        <v>11</v>
      </c>
      <c r="Q51" s="37">
        <f>ROUND(IF('GA-55'!Q4="No",IF(Q47&lt;250001,0,IF(Q47&gt;500000,12500,((Q47-250000)*0.05))),IF(Q47&lt;300001,0,IF(Q47&gt;500000,10000,((Q47-300000)*0.05)))),0)</f>
        <v>12500</v>
      </c>
    </row>
    <row r="52" spans="2:17" s="20" customFormat="1" ht="15" customHeight="1">
      <c r="B52" s="195"/>
      <c r="C52" s="182" t="s">
        <v>59</v>
      </c>
      <c r="D52" s="183"/>
      <c r="E52" s="184"/>
      <c r="F52" s="178">
        <v>0.2</v>
      </c>
      <c r="G52" s="179"/>
      <c r="H52" s="179" t="s">
        <v>59</v>
      </c>
      <c r="I52" s="179"/>
      <c r="J52" s="179"/>
      <c r="K52" s="26">
        <v>0.2</v>
      </c>
      <c r="L52" s="182" t="s">
        <v>59</v>
      </c>
      <c r="M52" s="183"/>
      <c r="N52" s="184"/>
      <c r="O52" s="69">
        <v>0.2</v>
      </c>
      <c r="P52" s="28" t="s">
        <v>11</v>
      </c>
      <c r="Q52" s="37">
        <f>IF(Q47&lt;500001,0,IF(Q47&gt;1000000,100000,((Q47-500000)*0.2)))</f>
        <v>23622</v>
      </c>
    </row>
    <row r="53" spans="2:17" s="20" customFormat="1" ht="15" customHeight="1">
      <c r="B53" s="195"/>
      <c r="C53" s="212" t="s">
        <v>80</v>
      </c>
      <c r="D53" s="213"/>
      <c r="E53" s="214"/>
      <c r="F53" s="178">
        <v>0.3</v>
      </c>
      <c r="G53" s="179"/>
      <c r="H53" s="179" t="s">
        <v>81</v>
      </c>
      <c r="I53" s="179"/>
      <c r="J53" s="179"/>
      <c r="K53" s="26">
        <v>0.3</v>
      </c>
      <c r="L53" s="182" t="s">
        <v>81</v>
      </c>
      <c r="M53" s="183"/>
      <c r="N53" s="184"/>
      <c r="O53" s="69">
        <v>0.3</v>
      </c>
      <c r="P53" s="28" t="s">
        <v>11</v>
      </c>
      <c r="Q53" s="37">
        <f>IF(Q47&lt;1000001,0,((Q47-1000000)*0.3))</f>
        <v>0</v>
      </c>
    </row>
    <row r="54" spans="2:17" s="20" customFormat="1" ht="15" customHeight="1">
      <c r="B54" s="195"/>
      <c r="C54" s="202" t="s">
        <v>67</v>
      </c>
      <c r="D54" s="203"/>
      <c r="E54" s="203"/>
      <c r="F54" s="203"/>
      <c r="G54" s="203"/>
      <c r="H54" s="203"/>
      <c r="I54" s="203"/>
      <c r="J54" s="203"/>
      <c r="K54" s="203"/>
      <c r="L54" s="203"/>
      <c r="M54" s="203"/>
      <c r="N54" s="203"/>
      <c r="O54" s="204"/>
      <c r="P54" s="28" t="s">
        <v>11</v>
      </c>
      <c r="Q54" s="33">
        <f>SUM(Q50:Q53)</f>
        <v>36122</v>
      </c>
    </row>
    <row r="55" spans="2:17" s="20" customFormat="1" ht="15" customHeight="1">
      <c r="B55" s="195"/>
      <c r="C55" s="215" t="s">
        <v>166</v>
      </c>
      <c r="D55" s="216"/>
      <c r="E55" s="216"/>
      <c r="F55" s="216"/>
      <c r="G55" s="216"/>
      <c r="H55" s="216"/>
      <c r="I55" s="216"/>
      <c r="J55" s="216"/>
      <c r="K55" s="216"/>
      <c r="L55" s="216"/>
      <c r="M55" s="216"/>
      <c r="N55" s="216"/>
      <c r="O55" s="217"/>
      <c r="P55" s="43" t="s">
        <v>11</v>
      </c>
      <c r="Q55" s="34">
        <f>IF(Q47&gt;500000,0,IF(Q54&lt;12501,Q54,12500))</f>
        <v>0</v>
      </c>
    </row>
    <row r="56" spans="2:17" s="20" customFormat="1" ht="15" customHeight="1">
      <c r="B56" s="195"/>
      <c r="C56" s="202" t="s">
        <v>101</v>
      </c>
      <c r="D56" s="203"/>
      <c r="E56" s="203"/>
      <c r="F56" s="203"/>
      <c r="G56" s="203"/>
      <c r="H56" s="203"/>
      <c r="I56" s="203"/>
      <c r="J56" s="203"/>
      <c r="K56" s="203"/>
      <c r="L56" s="203"/>
      <c r="M56" s="203"/>
      <c r="N56" s="203"/>
      <c r="O56" s="204"/>
      <c r="P56" s="43" t="s">
        <v>11</v>
      </c>
      <c r="Q56" s="33">
        <f>Q54-Q55</f>
        <v>36122</v>
      </c>
    </row>
    <row r="57" spans="2:17" s="20" customFormat="1" ht="15" customHeight="1">
      <c r="B57" s="195"/>
      <c r="C57" s="205" t="s">
        <v>159</v>
      </c>
      <c r="D57" s="205"/>
      <c r="E57" s="205"/>
      <c r="F57" s="205"/>
      <c r="G57" s="205"/>
      <c r="H57" s="205"/>
      <c r="I57" s="205"/>
      <c r="J57" s="205"/>
      <c r="K57" s="205"/>
      <c r="L57" s="205"/>
      <c r="M57" s="205"/>
      <c r="N57" s="205"/>
      <c r="O57" s="205"/>
      <c r="P57" s="28" t="s">
        <v>11</v>
      </c>
      <c r="Q57" s="34">
        <f>ROUND(Q56*0.04,0)</f>
        <v>1445</v>
      </c>
    </row>
    <row r="58" spans="2:17" s="20" customFormat="1" ht="15" customHeight="1">
      <c r="B58" s="196"/>
      <c r="C58" s="206" t="s">
        <v>102</v>
      </c>
      <c r="D58" s="206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8" t="s">
        <v>11</v>
      </c>
      <c r="Q58" s="33">
        <f>SUM(Q56:Q57)</f>
        <v>37567</v>
      </c>
    </row>
    <row r="59" spans="2:17" s="20" customFormat="1" ht="15" customHeight="1">
      <c r="B59" s="32">
        <v>17</v>
      </c>
      <c r="C59" s="189" t="s">
        <v>68</v>
      </c>
      <c r="D59" s="190"/>
      <c r="E59" s="190"/>
      <c r="F59" s="190"/>
      <c r="G59" s="190"/>
      <c r="H59" s="190"/>
      <c r="I59" s="190"/>
      <c r="J59" s="190"/>
      <c r="K59" s="190"/>
      <c r="L59" s="190"/>
      <c r="M59" s="190"/>
      <c r="N59" s="190"/>
      <c r="O59" s="191"/>
      <c r="P59" s="28" t="s">
        <v>11</v>
      </c>
      <c r="Q59" s="34">
        <f>'Other Deduction'!E17</f>
        <v>0</v>
      </c>
    </row>
    <row r="60" spans="2:17" s="20" customFormat="1" ht="15" customHeight="1">
      <c r="B60" s="32">
        <v>18</v>
      </c>
      <c r="C60" s="181" t="s">
        <v>85</v>
      </c>
      <c r="D60" s="181"/>
      <c r="E60" s="181"/>
      <c r="F60" s="181"/>
      <c r="G60" s="181"/>
      <c r="H60" s="181"/>
      <c r="I60" s="181"/>
      <c r="J60" s="181"/>
      <c r="K60" s="181"/>
      <c r="L60" s="181"/>
      <c r="M60" s="181"/>
      <c r="N60" s="181"/>
      <c r="O60" s="181"/>
      <c r="P60" s="28" t="s">
        <v>11</v>
      </c>
      <c r="Q60" s="33">
        <f>Q58-Q59</f>
        <v>37567</v>
      </c>
    </row>
    <row r="61" spans="2:17" ht="33.75" customHeight="1">
      <c r="B61" s="194">
        <v>19</v>
      </c>
      <c r="C61" s="228" t="s">
        <v>60</v>
      </c>
      <c r="D61" s="228"/>
      <c r="E61" s="229"/>
      <c r="F61" s="226" t="s">
        <v>183</v>
      </c>
      <c r="G61" s="226"/>
      <c r="H61" s="226"/>
      <c r="I61" s="226"/>
      <c r="J61" s="219" t="s">
        <v>184</v>
      </c>
      <c r="K61" s="227"/>
      <c r="L61" s="99" t="s">
        <v>185</v>
      </c>
      <c r="M61" s="219" t="s">
        <v>186</v>
      </c>
      <c r="N61" s="227"/>
      <c r="O61" s="71" t="s">
        <v>89</v>
      </c>
      <c r="P61" s="219" t="s">
        <v>153</v>
      </c>
      <c r="Q61" s="220"/>
    </row>
    <row r="62" spans="2:17">
      <c r="B62" s="196"/>
      <c r="C62" s="230"/>
      <c r="D62" s="230"/>
      <c r="E62" s="231"/>
      <c r="F62" s="221">
        <f>SUM('GA-55'!Y11:Y17)</f>
        <v>0</v>
      </c>
      <c r="G62" s="221"/>
      <c r="H62" s="221"/>
      <c r="I62" s="221"/>
      <c r="J62" s="221">
        <f>SUM('GA-55'!Y18:Y20)</f>
        <v>0</v>
      </c>
      <c r="K62" s="221"/>
      <c r="L62" s="25">
        <f>'GA-55'!Y21</f>
        <v>0</v>
      </c>
      <c r="M62" s="221">
        <f>'GA-55'!Y22</f>
        <v>0</v>
      </c>
      <c r="N62" s="221"/>
      <c r="O62" s="72">
        <f>SUM('GA-55'!Y23:Y31)+'Other Deduction'!E18</f>
        <v>0</v>
      </c>
      <c r="P62" s="222">
        <f>F62+J62+L62+M62+O62</f>
        <v>0</v>
      </c>
      <c r="Q62" s="223"/>
    </row>
    <row r="63" spans="2:17" ht="16" thickBot="1">
      <c r="B63" s="224" t="str">
        <f>IF(Q60&gt;P62,"Income Tax Payable",IF(Q60&lt;P62,"Income Tax Refundable","Income Tax Payble/Refundable"))</f>
        <v>Income Tax Payable</v>
      </c>
      <c r="C63" s="225"/>
      <c r="D63" s="225"/>
      <c r="E63" s="225"/>
      <c r="F63" s="225"/>
      <c r="G63" s="225"/>
      <c r="H63" s="225"/>
      <c r="I63" s="225"/>
      <c r="J63" s="225"/>
      <c r="K63" s="225"/>
      <c r="L63" s="225"/>
      <c r="M63" s="225"/>
      <c r="N63" s="225"/>
      <c r="O63" s="225"/>
      <c r="P63" s="38" t="s">
        <v>11</v>
      </c>
      <c r="Q63" s="39">
        <f>IF(Q60&gt;P62,Q60-P62,P62-Q60)</f>
        <v>37567</v>
      </c>
    </row>
    <row r="64" spans="2:17"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5"/>
      <c r="Q64" s="46"/>
    </row>
    <row r="65" spans="1:18" ht="16.5">
      <c r="B65" s="10"/>
      <c r="C65" s="11"/>
      <c r="D65" s="11"/>
      <c r="E65" s="47" t="s">
        <v>118</v>
      </c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2"/>
      <c r="Q65" s="13"/>
    </row>
    <row r="66" spans="1:18">
      <c r="B66" s="10"/>
      <c r="C66" s="11"/>
      <c r="D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2"/>
      <c r="Q66" s="13"/>
    </row>
    <row r="67" spans="1:18" s="73" customFormat="1" ht="15.75" customHeight="1">
      <c r="B67" s="74"/>
      <c r="C67" s="218"/>
      <c r="D67" s="218"/>
      <c r="E67" s="218"/>
      <c r="F67" s="218"/>
      <c r="G67" s="218"/>
      <c r="H67" s="218"/>
      <c r="I67" s="218"/>
      <c r="J67" s="218"/>
      <c r="K67" s="218"/>
      <c r="L67" s="218"/>
      <c r="M67" s="218"/>
      <c r="N67" s="218"/>
      <c r="O67" s="218"/>
      <c r="P67" s="218"/>
      <c r="Q67" s="218"/>
    </row>
    <row r="68" spans="1:18" s="73" customFormat="1" ht="15.75" hidden="1" customHeight="1">
      <c r="B68" s="75"/>
      <c r="C68" s="218"/>
      <c r="D68" s="218"/>
      <c r="E68" s="218"/>
      <c r="F68" s="218"/>
      <c r="G68" s="218"/>
      <c r="H68" s="218"/>
      <c r="I68" s="218"/>
      <c r="J68" s="218"/>
      <c r="K68" s="218"/>
      <c r="L68" s="218"/>
      <c r="M68" s="218"/>
      <c r="N68" s="218"/>
      <c r="O68" s="218"/>
      <c r="P68" s="218"/>
      <c r="Q68" s="218"/>
    </row>
    <row r="69" spans="1:18" s="73" customFormat="1" ht="24" hidden="1" customHeight="1">
      <c r="B69" s="74"/>
      <c r="C69" s="218"/>
      <c r="D69" s="218"/>
      <c r="E69" s="218"/>
      <c r="F69" s="218"/>
      <c r="G69" s="218"/>
      <c r="H69" s="218"/>
      <c r="I69" s="218"/>
      <c r="J69" s="218"/>
      <c r="K69" s="218"/>
      <c r="L69" s="218"/>
      <c r="M69" s="218"/>
      <c r="N69" s="218"/>
      <c r="O69" s="218"/>
      <c r="P69" s="218"/>
      <c r="Q69" s="218"/>
    </row>
    <row r="70" spans="1:18" s="73" customFormat="1" ht="15.75" hidden="1" customHeight="1">
      <c r="B70" s="74"/>
      <c r="C70" s="76"/>
      <c r="D70" s="76"/>
      <c r="E70" s="76"/>
      <c r="F70" s="76"/>
      <c r="G70" s="76"/>
      <c r="H70" s="76"/>
      <c r="I70" s="76"/>
      <c r="J70" s="76"/>
      <c r="K70" s="76"/>
      <c r="L70" s="201"/>
      <c r="M70" s="201"/>
      <c r="N70" s="201"/>
      <c r="O70" s="201"/>
      <c r="P70" s="201"/>
      <c r="Q70" s="201"/>
    </row>
    <row r="71" spans="1:18" s="73" customFormat="1" ht="15.75" hidden="1" customHeight="1">
      <c r="B71" s="74"/>
      <c r="C71" s="76"/>
      <c r="D71" s="76"/>
      <c r="E71" s="76"/>
      <c r="F71" s="76"/>
      <c r="G71" s="76"/>
      <c r="H71" s="76"/>
      <c r="I71" s="76"/>
      <c r="J71" s="76"/>
      <c r="K71" s="76"/>
      <c r="L71" s="201"/>
      <c r="M71" s="201"/>
      <c r="N71" s="201"/>
      <c r="O71" s="201"/>
      <c r="P71" s="201"/>
      <c r="Q71" s="201"/>
    </row>
    <row r="72" spans="1:18" s="73" customFormat="1" ht="15.75" hidden="1" customHeight="1">
      <c r="B72" s="74"/>
      <c r="C72" s="76"/>
      <c r="D72" s="76"/>
      <c r="E72" s="76"/>
      <c r="F72" s="76"/>
      <c r="G72" s="76"/>
      <c r="H72" s="76"/>
      <c r="I72" s="76"/>
      <c r="J72" s="76"/>
      <c r="K72" s="76"/>
      <c r="L72" s="201"/>
      <c r="M72" s="201"/>
      <c r="N72" s="201"/>
      <c r="O72" s="201"/>
      <c r="P72" s="201"/>
      <c r="Q72" s="201"/>
    </row>
    <row r="73" spans="1:18" s="73" customFormat="1" ht="15.75" hidden="1" customHeight="1">
      <c r="B73" s="74"/>
      <c r="C73" s="76"/>
      <c r="D73" s="76"/>
      <c r="E73" s="76"/>
      <c r="F73" s="76"/>
      <c r="G73" s="76"/>
      <c r="H73" s="76"/>
      <c r="I73" s="76"/>
      <c r="J73" s="76"/>
      <c r="K73" s="76"/>
      <c r="L73" s="201"/>
      <c r="M73" s="201"/>
      <c r="N73" s="201"/>
      <c r="O73" s="201"/>
      <c r="P73" s="201"/>
      <c r="Q73" s="201"/>
    </row>
    <row r="74" spans="1:18" s="73" customFormat="1" ht="15.75" hidden="1" customHeight="1">
      <c r="B74" s="74"/>
      <c r="C74" s="76"/>
      <c r="D74" s="76"/>
      <c r="E74" s="76"/>
      <c r="F74" s="76"/>
      <c r="G74" s="76"/>
      <c r="H74" s="76"/>
      <c r="I74" s="76"/>
      <c r="J74" s="76"/>
      <c r="K74" s="76"/>
      <c r="L74" s="201"/>
      <c r="M74" s="201"/>
      <c r="N74" s="201"/>
      <c r="O74" s="201"/>
      <c r="P74" s="201"/>
      <c r="Q74" s="201"/>
    </row>
    <row r="75" spans="1:18" s="73" customFormat="1" hidden="1">
      <c r="B75" s="75"/>
      <c r="C75" s="77"/>
      <c r="D75" s="271"/>
      <c r="E75" s="271"/>
      <c r="F75" s="271"/>
      <c r="G75" s="271"/>
      <c r="H75" s="271"/>
      <c r="I75" s="271"/>
      <c r="J75" s="271"/>
      <c r="K75" s="77"/>
      <c r="L75" s="201"/>
      <c r="M75" s="201"/>
      <c r="N75" s="201"/>
      <c r="O75" s="201"/>
      <c r="P75" s="201"/>
      <c r="Q75" s="201"/>
    </row>
    <row r="76" spans="1:18" s="73" customFormat="1" hidden="1">
      <c r="B76" s="75"/>
      <c r="C76" s="77"/>
      <c r="D76" s="77"/>
      <c r="E76" s="77"/>
      <c r="F76" s="77"/>
      <c r="G76" s="77"/>
      <c r="H76" s="77"/>
      <c r="I76" s="77"/>
      <c r="J76" s="77"/>
      <c r="K76" s="77"/>
      <c r="L76" s="201"/>
      <c r="M76" s="201"/>
      <c r="N76" s="201"/>
      <c r="O76" s="201"/>
      <c r="P76" s="201"/>
      <c r="Q76" s="201"/>
    </row>
    <row r="77" spans="1:18" hidden="1">
      <c r="A77" s="64"/>
      <c r="B77" s="65"/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6"/>
      <c r="P77" s="67"/>
      <c r="Q77" s="68"/>
      <c r="R77" s="64"/>
    </row>
    <row r="78" spans="1:18" hidden="1">
      <c r="A78" s="64"/>
      <c r="B78" s="65"/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7"/>
      <c r="Q78" s="68"/>
      <c r="R78" s="64"/>
    </row>
    <row r="79" spans="1:18" hidden="1">
      <c r="A79" s="64"/>
      <c r="B79" s="65"/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6"/>
      <c r="P79" s="67"/>
      <c r="Q79" s="68"/>
      <c r="R79" s="64"/>
    </row>
  </sheetData>
  <sheetProtection password="FC12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1">
    <mergeCell ref="B11:B13"/>
    <mergeCell ref="C11:J11"/>
    <mergeCell ref="K11:L11"/>
    <mergeCell ref="E13:G13"/>
    <mergeCell ref="E12:G12"/>
    <mergeCell ref="C12:D13"/>
    <mergeCell ref="D75:J75"/>
    <mergeCell ref="M11:O11"/>
    <mergeCell ref="P11:Q13"/>
    <mergeCell ref="H12:J12"/>
    <mergeCell ref="K12:L12"/>
    <mergeCell ref="C14:O14"/>
    <mergeCell ref="C15:O15"/>
    <mergeCell ref="C16:O16"/>
    <mergeCell ref="C17:O17"/>
    <mergeCell ref="D26:G26"/>
    <mergeCell ref="K26:M26"/>
    <mergeCell ref="M12:O12"/>
    <mergeCell ref="H13:J13"/>
    <mergeCell ref="K13:L13"/>
    <mergeCell ref="M13:O13"/>
    <mergeCell ref="D27:G27"/>
    <mergeCell ref="K27:M27"/>
    <mergeCell ref="C45:O45"/>
    <mergeCell ref="B1:Q1"/>
    <mergeCell ref="B2:Q2"/>
    <mergeCell ref="C3:D3"/>
    <mergeCell ref="P3:Q3"/>
    <mergeCell ref="C4:O4"/>
    <mergeCell ref="C5:O5"/>
    <mergeCell ref="C6:O6"/>
    <mergeCell ref="C10:O10"/>
    <mergeCell ref="C7:L7"/>
    <mergeCell ref="M7:O7"/>
    <mergeCell ref="C9:L9"/>
    <mergeCell ref="M9:O9"/>
    <mergeCell ref="E3:J3"/>
    <mergeCell ref="L3:N3"/>
    <mergeCell ref="B7:B9"/>
    <mergeCell ref="M8:O8"/>
    <mergeCell ref="C8:L8"/>
    <mergeCell ref="P7:Q8"/>
    <mergeCell ref="B18:B34"/>
    <mergeCell ref="C18:Q18"/>
    <mergeCell ref="C19:Q19"/>
    <mergeCell ref="D20:G20"/>
    <mergeCell ref="K20:M20"/>
    <mergeCell ref="D21:G21"/>
    <mergeCell ref="K21:M21"/>
    <mergeCell ref="C30:M30"/>
    <mergeCell ref="K28:M28"/>
    <mergeCell ref="P20:Q30"/>
    <mergeCell ref="D22:G22"/>
    <mergeCell ref="K22:M22"/>
    <mergeCell ref="D23:G23"/>
    <mergeCell ref="K23:M23"/>
    <mergeCell ref="D24:G24"/>
    <mergeCell ref="K24:M24"/>
    <mergeCell ref="D25:G25"/>
    <mergeCell ref="K25:M25"/>
    <mergeCell ref="C32:O32"/>
    <mergeCell ref="C31:O31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  <mergeCell ref="B35:B44"/>
    <mergeCell ref="C35:Q35"/>
    <mergeCell ref="C36:O36"/>
    <mergeCell ref="C37:O37"/>
    <mergeCell ref="C38:O38"/>
    <mergeCell ref="C39:O39"/>
    <mergeCell ref="C40:O40"/>
    <mergeCell ref="C41:O41"/>
    <mergeCell ref="C44:O44"/>
    <mergeCell ref="F51:G51"/>
    <mergeCell ref="C46:O46"/>
    <mergeCell ref="C47:O47"/>
    <mergeCell ref="F50:G50"/>
    <mergeCell ref="H50:J50"/>
    <mergeCell ref="L50:N50"/>
    <mergeCell ref="D28:G28"/>
    <mergeCell ref="C33:O33"/>
    <mergeCell ref="C34:O34"/>
    <mergeCell ref="C42:O42"/>
    <mergeCell ref="C43:O43"/>
    <mergeCell ref="D29:G29"/>
    <mergeCell ref="K29:M29"/>
  </mergeCells>
  <printOptions horizontalCentered="1"/>
  <pageMargins left="0.39370078740157499" right="0.23622047244094499" top="0.23622047244094499" bottom="0.27559055118110198" header="0.196850393700787" footer="0.23622047244094499"/>
  <pageSetup paperSize="9" scale="82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R82"/>
  <sheetViews>
    <sheetView showGridLines="0" topLeftCell="A16" workbookViewId="0">
      <selection activeCell="C31" sqref="C31:O31"/>
    </sheetView>
  </sheetViews>
  <sheetFormatPr defaultColWidth="0" defaultRowHeight="15.65" customHeight="1" zeroHeight="1"/>
  <cols>
    <col min="1" max="1" width="3" customWidth="1" collapsed="1"/>
    <col min="2" max="2" width="4.453125" style="15" customWidth="1" collapsed="1"/>
    <col min="3" max="3" width="4.54296875" style="14" customWidth="1" collapsed="1"/>
    <col min="4" max="5" width="9.1796875" style="14" customWidth="1" collapsed="1"/>
    <col min="6" max="6" width="3.81640625" style="14" customWidth="1" collapsed="1"/>
    <col min="7" max="7" width="5.1796875" style="14" customWidth="1" collapsed="1"/>
    <col min="8" max="8" width="3.26953125" style="14" customWidth="1" collapsed="1"/>
    <col min="9" max="9" width="10.54296875" style="14" customWidth="1" collapsed="1"/>
    <col min="10" max="10" width="5.1796875" style="14" customWidth="1" collapsed="1"/>
    <col min="11" max="11" width="10.26953125" style="14" customWidth="1" collapsed="1"/>
    <col min="12" max="12" width="11.453125" style="14" customWidth="1" collapsed="1"/>
    <col min="13" max="13" width="9.453125" style="14" customWidth="1" collapsed="1"/>
    <col min="14" max="14" width="3.81640625" style="14" customWidth="1" collapsed="1"/>
    <col min="15" max="15" width="11.81640625" style="14" customWidth="1" collapsed="1"/>
    <col min="16" max="16" width="3.54296875" style="16" customWidth="1" collapsed="1"/>
    <col min="17" max="17" width="16.1796875" style="17" customWidth="1" collapsed="1"/>
    <col min="18" max="18" width="2.453125" customWidth="1" collapsed="1"/>
    <col min="19" max="16384" width="9.1796875" hidden="1" collapsed="1"/>
  </cols>
  <sheetData>
    <row r="1" spans="2:17" s="20" customFormat="1" ht="18.5">
      <c r="B1" s="249" t="str">
        <f>'GA-55'!C6</f>
        <v>GOVT SR. SEC SCHOOL DILOD HATHI, ATRU BARAN</v>
      </c>
      <c r="C1" s="249"/>
      <c r="D1" s="249"/>
      <c r="E1" s="249"/>
      <c r="F1" s="249"/>
      <c r="G1" s="249"/>
      <c r="H1" s="249"/>
      <c r="I1" s="249"/>
      <c r="J1" s="249"/>
      <c r="K1" s="249"/>
      <c r="L1" s="249"/>
      <c r="M1" s="249"/>
      <c r="N1" s="249"/>
      <c r="O1" s="249"/>
      <c r="P1" s="249"/>
      <c r="Q1" s="249"/>
    </row>
    <row r="2" spans="2:17" s="20" customFormat="1" ht="21" thickBot="1">
      <c r="B2" s="275" t="s">
        <v>196</v>
      </c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</row>
    <row r="3" spans="2:17" s="20" customFormat="1" ht="15" customHeight="1">
      <c r="B3" s="40">
        <v>1</v>
      </c>
      <c r="C3" s="251" t="s">
        <v>10</v>
      </c>
      <c r="D3" s="252"/>
      <c r="E3" s="258" t="str">
        <f>'GA-55'!D8</f>
        <v>PARMANAND MEGHWAL</v>
      </c>
      <c r="F3" s="258"/>
      <c r="G3" s="258"/>
      <c r="H3" s="258"/>
      <c r="I3" s="258"/>
      <c r="J3" s="258"/>
      <c r="K3" s="41" t="s">
        <v>29</v>
      </c>
      <c r="L3" s="259" t="str">
        <f>'GA-55'!L8</f>
        <v>SR TEACHER</v>
      </c>
      <c r="M3" s="259"/>
      <c r="N3" s="259"/>
      <c r="O3" s="42" t="s">
        <v>28</v>
      </c>
      <c r="P3" s="253" t="str">
        <f>IF('GA-55'!Q8="","",'GA-55'!Q8)</f>
        <v>ASQPM6311G</v>
      </c>
      <c r="Q3" s="254"/>
    </row>
    <row r="4" spans="2:17" s="20" customFormat="1" ht="15" customHeight="1">
      <c r="B4" s="32">
        <v>2</v>
      </c>
      <c r="C4" s="255" t="s">
        <v>182</v>
      </c>
      <c r="D4" s="255"/>
      <c r="E4" s="180"/>
      <c r="F4" s="180"/>
      <c r="G4" s="180"/>
      <c r="H4" s="180"/>
      <c r="I4" s="180"/>
      <c r="J4" s="180"/>
      <c r="K4" s="255"/>
      <c r="L4" s="180"/>
      <c r="M4" s="180"/>
      <c r="N4" s="180"/>
      <c r="O4" s="255"/>
      <c r="P4" s="119" t="s">
        <v>11</v>
      </c>
      <c r="Q4" s="33">
        <f>'GA-55'!O32</f>
        <v>746099</v>
      </c>
    </row>
    <row r="5" spans="2:17" s="20" customFormat="1" ht="15" customHeight="1">
      <c r="B5" s="32">
        <v>3</v>
      </c>
      <c r="C5" s="180" t="s">
        <v>119</v>
      </c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19" t="s">
        <v>11</v>
      </c>
      <c r="Q5" s="34">
        <v>0</v>
      </c>
    </row>
    <row r="6" spans="2:17" s="20" customFormat="1" ht="15" customHeight="1">
      <c r="B6" s="32">
        <v>4</v>
      </c>
      <c r="C6" s="188" t="s">
        <v>30</v>
      </c>
      <c r="D6" s="188"/>
      <c r="E6" s="188"/>
      <c r="F6" s="188"/>
      <c r="G6" s="188"/>
      <c r="H6" s="188"/>
      <c r="I6" s="188"/>
      <c r="J6" s="188"/>
      <c r="K6" s="188"/>
      <c r="L6" s="188"/>
      <c r="M6" s="188"/>
      <c r="N6" s="188"/>
      <c r="O6" s="188"/>
      <c r="P6" s="119" t="s">
        <v>11</v>
      </c>
      <c r="Q6" s="34">
        <f>Q4-Q5</f>
        <v>746099</v>
      </c>
    </row>
    <row r="7" spans="2:17" s="20" customFormat="1" ht="15" customHeight="1">
      <c r="B7" s="194">
        <v>5</v>
      </c>
      <c r="C7" s="189" t="s">
        <v>72</v>
      </c>
      <c r="D7" s="190"/>
      <c r="E7" s="190"/>
      <c r="F7" s="190"/>
      <c r="G7" s="190"/>
      <c r="H7" s="190"/>
      <c r="I7" s="190"/>
      <c r="J7" s="190"/>
      <c r="K7" s="190"/>
      <c r="L7" s="190"/>
      <c r="M7" s="257">
        <f>'Other Deduction'!B4</f>
        <v>0</v>
      </c>
      <c r="N7" s="257"/>
      <c r="O7" s="257"/>
      <c r="P7" s="240"/>
      <c r="Q7" s="241"/>
    </row>
    <row r="8" spans="2:17" s="20" customFormat="1" ht="15" customHeight="1">
      <c r="B8" s="195"/>
      <c r="C8" s="189" t="s">
        <v>73</v>
      </c>
      <c r="D8" s="190"/>
      <c r="E8" s="190"/>
      <c r="F8" s="190"/>
      <c r="G8" s="190"/>
      <c r="H8" s="190"/>
      <c r="I8" s="190"/>
      <c r="J8" s="190"/>
      <c r="K8" s="190"/>
      <c r="L8" s="190"/>
      <c r="M8" s="257">
        <f>'Other Deduction'!B5</f>
        <v>0</v>
      </c>
      <c r="N8" s="257"/>
      <c r="O8" s="257"/>
      <c r="P8" s="244"/>
      <c r="Q8" s="245"/>
    </row>
    <row r="9" spans="2:17" s="20" customFormat="1" ht="15" customHeight="1">
      <c r="B9" s="196"/>
      <c r="C9" s="189" t="s">
        <v>176</v>
      </c>
      <c r="D9" s="190"/>
      <c r="E9" s="190"/>
      <c r="F9" s="190"/>
      <c r="G9" s="190"/>
      <c r="H9" s="190"/>
      <c r="I9" s="190"/>
      <c r="J9" s="190"/>
      <c r="K9" s="190"/>
      <c r="L9" s="190"/>
      <c r="M9" s="257">
        <v>0</v>
      </c>
      <c r="N9" s="257"/>
      <c r="O9" s="257"/>
      <c r="P9" s="119" t="s">
        <v>11</v>
      </c>
      <c r="Q9" s="34">
        <f>SUM(M7:O9)</f>
        <v>0</v>
      </c>
    </row>
    <row r="10" spans="2:17" s="20" customFormat="1" ht="15" customHeight="1">
      <c r="B10" s="32">
        <v>6</v>
      </c>
      <c r="C10" s="256" t="s">
        <v>12</v>
      </c>
      <c r="D10" s="256"/>
      <c r="E10" s="256"/>
      <c r="F10" s="256"/>
      <c r="G10" s="256"/>
      <c r="H10" s="256"/>
      <c r="I10" s="256"/>
      <c r="J10" s="256"/>
      <c r="K10" s="256"/>
      <c r="L10" s="256"/>
      <c r="M10" s="256"/>
      <c r="N10" s="256"/>
      <c r="O10" s="256"/>
      <c r="P10" s="119" t="s">
        <v>11</v>
      </c>
      <c r="Q10" s="34">
        <f>Q6-Q9</f>
        <v>746099</v>
      </c>
    </row>
    <row r="11" spans="2:17" s="20" customFormat="1" ht="15" customHeight="1">
      <c r="B11" s="260">
        <v>7</v>
      </c>
      <c r="C11" s="180" t="s">
        <v>31</v>
      </c>
      <c r="D11" s="180"/>
      <c r="E11" s="180"/>
      <c r="F11" s="180"/>
      <c r="G11" s="180"/>
      <c r="H11" s="180"/>
      <c r="I11" s="180"/>
      <c r="J11" s="180"/>
      <c r="K11" s="256" t="s">
        <v>32</v>
      </c>
      <c r="L11" s="256"/>
      <c r="M11" s="257">
        <v>0</v>
      </c>
      <c r="N11" s="257"/>
      <c r="O11" s="257"/>
      <c r="P11" s="272"/>
      <c r="Q11" s="273"/>
    </row>
    <row r="12" spans="2:17" s="20" customFormat="1" ht="15" customHeight="1">
      <c r="B12" s="260"/>
      <c r="C12" s="267" t="s">
        <v>33</v>
      </c>
      <c r="D12" s="268"/>
      <c r="E12" s="264" t="s">
        <v>87</v>
      </c>
      <c r="F12" s="265"/>
      <c r="G12" s="266"/>
      <c r="H12" s="274" t="s">
        <v>13</v>
      </c>
      <c r="I12" s="274"/>
      <c r="J12" s="274"/>
      <c r="K12" s="256" t="s">
        <v>34</v>
      </c>
      <c r="L12" s="256"/>
      <c r="M12" s="256" t="s">
        <v>64</v>
      </c>
      <c r="N12" s="256"/>
      <c r="O12" s="256"/>
      <c r="P12" s="272"/>
      <c r="Q12" s="273"/>
    </row>
    <row r="13" spans="2:17" s="20" customFormat="1" ht="15" customHeight="1">
      <c r="B13" s="260"/>
      <c r="C13" s="269"/>
      <c r="D13" s="270"/>
      <c r="E13" s="261">
        <f>ROUND(M11*0.3,0)</f>
        <v>0</v>
      </c>
      <c r="F13" s="262"/>
      <c r="G13" s="263"/>
      <c r="H13" s="257">
        <v>0</v>
      </c>
      <c r="I13" s="257"/>
      <c r="J13" s="257"/>
      <c r="K13" s="257">
        <f>'Other Deduction'!B7</f>
        <v>0</v>
      </c>
      <c r="L13" s="257"/>
      <c r="M13" s="257">
        <f>E13+H13+K13</f>
        <v>0</v>
      </c>
      <c r="N13" s="257"/>
      <c r="O13" s="257"/>
      <c r="P13" s="272"/>
      <c r="Q13" s="273"/>
    </row>
    <row r="14" spans="2:17" s="20" customFormat="1" ht="15" customHeight="1">
      <c r="B14" s="32"/>
      <c r="C14" s="256" t="s">
        <v>35</v>
      </c>
      <c r="D14" s="256"/>
      <c r="E14" s="256"/>
      <c r="F14" s="256"/>
      <c r="G14" s="256"/>
      <c r="H14" s="256"/>
      <c r="I14" s="256"/>
      <c r="J14" s="256"/>
      <c r="K14" s="256"/>
      <c r="L14" s="256"/>
      <c r="M14" s="256"/>
      <c r="N14" s="256"/>
      <c r="O14" s="256"/>
      <c r="P14" s="119" t="s">
        <v>11</v>
      </c>
      <c r="Q14" s="34">
        <f>M11-M13</f>
        <v>0</v>
      </c>
    </row>
    <row r="15" spans="2:17" s="20" customFormat="1" ht="15" customHeight="1">
      <c r="B15" s="32">
        <v>8</v>
      </c>
      <c r="C15" s="256" t="s">
        <v>65</v>
      </c>
      <c r="D15" s="256"/>
      <c r="E15" s="256"/>
      <c r="F15" s="256"/>
      <c r="G15" s="256"/>
      <c r="H15" s="256"/>
      <c r="I15" s="256"/>
      <c r="J15" s="256"/>
      <c r="K15" s="256"/>
      <c r="L15" s="256"/>
      <c r="M15" s="256"/>
      <c r="N15" s="256"/>
      <c r="O15" s="256"/>
      <c r="P15" s="119" t="s">
        <v>11</v>
      </c>
      <c r="Q15" s="34">
        <f>Q10+Q14</f>
        <v>746099</v>
      </c>
    </row>
    <row r="16" spans="2:17" s="20" customFormat="1" ht="15" customHeight="1">
      <c r="B16" s="32">
        <v>9</v>
      </c>
      <c r="C16" s="180" t="s">
        <v>27</v>
      </c>
      <c r="D16" s="180"/>
      <c r="E16" s="180"/>
      <c r="F16" s="180"/>
      <c r="G16" s="180"/>
      <c r="H16" s="180"/>
      <c r="I16" s="180"/>
      <c r="J16" s="180"/>
      <c r="K16" s="180"/>
      <c r="L16" s="180"/>
      <c r="M16" s="180"/>
      <c r="N16" s="180"/>
      <c r="O16" s="180"/>
      <c r="P16" s="119" t="s">
        <v>11</v>
      </c>
      <c r="Q16" s="34">
        <f>'Other Deduction'!E3+'Other Deduction'!E4</f>
        <v>0</v>
      </c>
    </row>
    <row r="17" spans="2:17" s="20" customFormat="1" ht="15" customHeight="1">
      <c r="B17" s="32">
        <v>10</v>
      </c>
      <c r="C17" s="180" t="s">
        <v>36</v>
      </c>
      <c r="D17" s="180"/>
      <c r="E17" s="180"/>
      <c r="F17" s="180"/>
      <c r="G17" s="180"/>
      <c r="H17" s="180"/>
      <c r="I17" s="180"/>
      <c r="J17" s="180"/>
      <c r="K17" s="180"/>
      <c r="L17" s="180"/>
      <c r="M17" s="180"/>
      <c r="N17" s="180"/>
      <c r="O17" s="180"/>
      <c r="P17" s="119" t="s">
        <v>11</v>
      </c>
      <c r="Q17" s="33">
        <f>Q15+Q16</f>
        <v>746099</v>
      </c>
    </row>
    <row r="18" spans="2:17" s="20" customFormat="1" ht="15" customHeight="1">
      <c r="B18" s="194">
        <v>11</v>
      </c>
      <c r="C18" s="181" t="s">
        <v>120</v>
      </c>
      <c r="D18" s="181"/>
      <c r="E18" s="181"/>
      <c r="F18" s="181"/>
      <c r="G18" s="181"/>
      <c r="H18" s="181"/>
      <c r="I18" s="181"/>
      <c r="J18" s="181"/>
      <c r="K18" s="181"/>
      <c r="L18" s="181"/>
      <c r="M18" s="181"/>
      <c r="N18" s="181"/>
      <c r="O18" s="181"/>
      <c r="P18" s="181"/>
      <c r="Q18" s="197"/>
    </row>
    <row r="19" spans="2:17" s="20" customFormat="1" ht="15" customHeight="1">
      <c r="B19" s="195"/>
      <c r="C19" s="232" t="s">
        <v>104</v>
      </c>
      <c r="D19" s="232"/>
      <c r="E19" s="232"/>
      <c r="F19" s="232"/>
      <c r="G19" s="232"/>
      <c r="H19" s="232"/>
      <c r="I19" s="232"/>
      <c r="J19" s="232"/>
      <c r="K19" s="232"/>
      <c r="L19" s="232"/>
      <c r="M19" s="232"/>
      <c r="N19" s="232"/>
      <c r="O19" s="232"/>
      <c r="P19" s="232"/>
      <c r="Q19" s="233"/>
    </row>
    <row r="20" spans="2:17" s="20" customFormat="1" ht="15" customHeight="1">
      <c r="B20" s="195"/>
      <c r="C20" s="8" t="s">
        <v>37</v>
      </c>
      <c r="D20" s="180" t="s">
        <v>74</v>
      </c>
      <c r="E20" s="180"/>
      <c r="F20" s="180"/>
      <c r="G20" s="180"/>
      <c r="H20" s="119" t="s">
        <v>11</v>
      </c>
      <c r="I20" s="18">
        <f>'GA-55'!R32</f>
        <v>36000</v>
      </c>
      <c r="J20" s="8" t="s">
        <v>40</v>
      </c>
      <c r="K20" s="234" t="s">
        <v>112</v>
      </c>
      <c r="L20" s="234"/>
      <c r="M20" s="234"/>
      <c r="N20" s="119" t="s">
        <v>11</v>
      </c>
      <c r="O20" s="87">
        <f>IF('GA-55'!AA2="Yes",'GA-55'!P32-Q33,0)</f>
        <v>0</v>
      </c>
      <c r="P20" s="240"/>
      <c r="Q20" s="241"/>
    </row>
    <row r="21" spans="2:17" s="20" customFormat="1" ht="15" customHeight="1">
      <c r="B21" s="195"/>
      <c r="C21" s="8" t="s">
        <v>39</v>
      </c>
      <c r="D21" s="180" t="s">
        <v>75</v>
      </c>
      <c r="E21" s="180"/>
      <c r="F21" s="180"/>
      <c r="G21" s="180"/>
      <c r="H21" s="119" t="s">
        <v>11</v>
      </c>
      <c r="I21" s="18">
        <f>'GA-55'!U32+'Other Deduction'!B10</f>
        <v>0</v>
      </c>
      <c r="J21" s="8" t="s">
        <v>43</v>
      </c>
      <c r="K21" s="235" t="s">
        <v>41</v>
      </c>
      <c r="L21" s="235"/>
      <c r="M21" s="235"/>
      <c r="N21" s="119" t="s">
        <v>11</v>
      </c>
      <c r="O21" s="18">
        <f>'Other Deduction'!E6</f>
        <v>0</v>
      </c>
      <c r="P21" s="242"/>
      <c r="Q21" s="243"/>
    </row>
    <row r="22" spans="2:17" s="20" customFormat="1" ht="15" customHeight="1">
      <c r="B22" s="195"/>
      <c r="C22" s="8" t="s">
        <v>42</v>
      </c>
      <c r="D22" s="180" t="s">
        <v>76</v>
      </c>
      <c r="E22" s="180"/>
      <c r="F22" s="180"/>
      <c r="G22" s="180"/>
      <c r="H22" s="119" t="s">
        <v>11</v>
      </c>
      <c r="I22" s="18">
        <f>'Other Deduction'!B14</f>
        <v>0</v>
      </c>
      <c r="J22" s="8" t="s">
        <v>45</v>
      </c>
      <c r="K22" s="235" t="s">
        <v>17</v>
      </c>
      <c r="L22" s="235"/>
      <c r="M22" s="235"/>
      <c r="N22" s="119" t="s">
        <v>11</v>
      </c>
      <c r="O22" s="19">
        <f>'Other Deduction'!B15</f>
        <v>0</v>
      </c>
      <c r="P22" s="242"/>
      <c r="Q22" s="243"/>
    </row>
    <row r="23" spans="2:17" s="20" customFormat="1" ht="15" customHeight="1">
      <c r="B23" s="195"/>
      <c r="C23" s="8" t="s">
        <v>44</v>
      </c>
      <c r="D23" s="180" t="s">
        <v>77</v>
      </c>
      <c r="E23" s="180"/>
      <c r="F23" s="180"/>
      <c r="G23" s="180"/>
      <c r="H23" s="119" t="s">
        <v>11</v>
      </c>
      <c r="I23" s="18">
        <f>'Other Deduction'!B16</f>
        <v>0</v>
      </c>
      <c r="J23" s="8" t="s">
        <v>47</v>
      </c>
      <c r="K23" s="235" t="s">
        <v>105</v>
      </c>
      <c r="L23" s="235"/>
      <c r="M23" s="235"/>
      <c r="N23" s="119" t="s">
        <v>11</v>
      </c>
      <c r="O23" s="19">
        <f>'Other Deduction'!B12</f>
        <v>0</v>
      </c>
      <c r="P23" s="242"/>
      <c r="Q23" s="243"/>
    </row>
    <row r="24" spans="2:17" s="20" customFormat="1" ht="15" customHeight="1">
      <c r="B24" s="195"/>
      <c r="C24" s="8" t="s">
        <v>46</v>
      </c>
      <c r="D24" s="180" t="s">
        <v>78</v>
      </c>
      <c r="E24" s="180"/>
      <c r="F24" s="180"/>
      <c r="G24" s="180"/>
      <c r="H24" s="119" t="s">
        <v>11</v>
      </c>
      <c r="I24" s="18">
        <f>'Other Deduction'!B17</f>
        <v>0</v>
      </c>
      <c r="J24" s="8" t="s">
        <v>49</v>
      </c>
      <c r="K24" s="235" t="s">
        <v>108</v>
      </c>
      <c r="L24" s="235"/>
      <c r="M24" s="235"/>
      <c r="N24" s="119" t="s">
        <v>11</v>
      </c>
      <c r="O24" s="18">
        <f>'Other Deduction'!E15</f>
        <v>0</v>
      </c>
      <c r="P24" s="242"/>
      <c r="Q24" s="243"/>
    </row>
    <row r="25" spans="2:17" s="20" customFormat="1" ht="15" customHeight="1">
      <c r="B25" s="195"/>
      <c r="C25" s="8" t="s">
        <v>48</v>
      </c>
      <c r="D25" s="180" t="s">
        <v>79</v>
      </c>
      <c r="E25" s="180"/>
      <c r="F25" s="180"/>
      <c r="G25" s="180"/>
      <c r="H25" s="119" t="s">
        <v>11</v>
      </c>
      <c r="I25" s="18">
        <f>IF('GA-55'!AA2="No",'GA-55'!P32,0)</f>
        <v>41772</v>
      </c>
      <c r="J25" s="8" t="s">
        <v>51</v>
      </c>
      <c r="K25" s="235" t="s">
        <v>107</v>
      </c>
      <c r="L25" s="235"/>
      <c r="M25" s="235"/>
      <c r="N25" s="119" t="s">
        <v>11</v>
      </c>
      <c r="O25" s="18">
        <f>'Other Deduction'!E16</f>
        <v>0</v>
      </c>
      <c r="P25" s="242"/>
      <c r="Q25" s="243"/>
    </row>
    <row r="26" spans="2:17" s="20" customFormat="1" ht="15" customHeight="1">
      <c r="B26" s="195"/>
      <c r="C26" s="8" t="s">
        <v>50</v>
      </c>
      <c r="D26" s="189" t="s">
        <v>115</v>
      </c>
      <c r="E26" s="190"/>
      <c r="F26" s="190"/>
      <c r="G26" s="191"/>
      <c r="H26" s="119" t="s">
        <v>11</v>
      </c>
      <c r="I26" s="19">
        <f>IF(OR('GA-55'!V12=0,'GA-55'!V12=""),0,220)</f>
        <v>220</v>
      </c>
      <c r="J26" s="8" t="s">
        <v>53</v>
      </c>
      <c r="K26" s="239" t="s">
        <v>106</v>
      </c>
      <c r="L26" s="239"/>
      <c r="M26" s="239"/>
      <c r="N26" s="119" t="s">
        <v>11</v>
      </c>
      <c r="O26" s="18">
        <f>'Other Deduction'!B11</f>
        <v>0</v>
      </c>
      <c r="P26" s="242"/>
      <c r="Q26" s="243"/>
    </row>
    <row r="27" spans="2:17" s="20" customFormat="1" ht="15" customHeight="1">
      <c r="B27" s="195"/>
      <c r="C27" s="8" t="s">
        <v>52</v>
      </c>
      <c r="D27" s="180" t="s">
        <v>9</v>
      </c>
      <c r="E27" s="180"/>
      <c r="F27" s="180"/>
      <c r="G27" s="180"/>
      <c r="H27" s="119" t="s">
        <v>11</v>
      </c>
      <c r="I27" s="19">
        <f>'Other Deduction'!B13</f>
        <v>0</v>
      </c>
      <c r="J27" s="8" t="s">
        <v>150</v>
      </c>
      <c r="K27" s="239" t="s">
        <v>144</v>
      </c>
      <c r="L27" s="239"/>
      <c r="M27" s="239"/>
      <c r="N27" s="119" t="s">
        <v>11</v>
      </c>
      <c r="O27" s="18">
        <f>'Other Deduction'!E5</f>
        <v>0</v>
      </c>
      <c r="P27" s="242"/>
      <c r="Q27" s="243"/>
    </row>
    <row r="28" spans="2:17" s="20" customFormat="1" ht="15" customHeight="1">
      <c r="B28" s="195"/>
      <c r="C28" s="8" t="s">
        <v>54</v>
      </c>
      <c r="D28" s="180" t="s">
        <v>88</v>
      </c>
      <c r="E28" s="180"/>
      <c r="F28" s="180"/>
      <c r="G28" s="180"/>
      <c r="H28" s="119" t="s">
        <v>11</v>
      </c>
      <c r="I28" s="18">
        <f>'GA-55'!W32+'Other Deduction'!B8</f>
        <v>0</v>
      </c>
      <c r="J28" s="8" t="s">
        <v>220</v>
      </c>
      <c r="K28" s="239" t="s">
        <v>151</v>
      </c>
      <c r="L28" s="239"/>
      <c r="M28" s="239"/>
      <c r="N28" s="119" t="s">
        <v>11</v>
      </c>
      <c r="O28" s="18">
        <f>'Other Deduction'!B18</f>
        <v>0</v>
      </c>
      <c r="P28" s="242"/>
      <c r="Q28" s="243"/>
    </row>
    <row r="29" spans="2:17" s="20" customFormat="1" ht="15" customHeight="1">
      <c r="B29" s="195"/>
      <c r="C29" s="8" t="s">
        <v>38</v>
      </c>
      <c r="D29" s="192" t="s">
        <v>218</v>
      </c>
      <c r="E29" s="192"/>
      <c r="F29" s="192"/>
      <c r="G29" s="192"/>
      <c r="H29" s="133" t="s">
        <v>11</v>
      </c>
      <c r="I29" s="18">
        <f>IF('GA-55'!AA2="YES",'GA-55'!Z32,0)</f>
        <v>0</v>
      </c>
      <c r="J29" s="8" t="s">
        <v>221</v>
      </c>
      <c r="K29" s="193" t="s">
        <v>222</v>
      </c>
      <c r="L29" s="193"/>
      <c r="M29" s="193"/>
      <c r="N29" s="133" t="s">
        <v>11</v>
      </c>
      <c r="O29" s="135"/>
      <c r="P29" s="242"/>
      <c r="Q29" s="243"/>
    </row>
    <row r="30" spans="2:17" s="20" customFormat="1" ht="15" customHeight="1">
      <c r="B30" s="195"/>
      <c r="C30" s="236" t="s">
        <v>152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8"/>
      <c r="N30" s="119" t="s">
        <v>11</v>
      </c>
      <c r="O30" s="21">
        <f>SUM(I20:I29)+SUM(O20:O29)</f>
        <v>77992</v>
      </c>
      <c r="P30" s="244"/>
      <c r="Q30" s="245"/>
    </row>
    <row r="31" spans="2:17" s="20" customFormat="1" ht="15" customHeight="1">
      <c r="B31" s="195"/>
      <c r="C31" s="188" t="s">
        <v>103</v>
      </c>
      <c r="D31" s="188"/>
      <c r="E31" s="188"/>
      <c r="F31" s="188"/>
      <c r="G31" s="188"/>
      <c r="H31" s="188"/>
      <c r="I31" s="188"/>
      <c r="J31" s="188"/>
      <c r="K31" s="188"/>
      <c r="L31" s="188"/>
      <c r="M31" s="188"/>
      <c r="N31" s="188"/>
      <c r="O31" s="188"/>
      <c r="P31" s="119" t="s">
        <v>11</v>
      </c>
      <c r="Q31" s="33">
        <v>0</v>
      </c>
    </row>
    <row r="32" spans="2:17" s="20" customFormat="1" ht="15" customHeight="1">
      <c r="B32" s="195"/>
      <c r="C32" s="246" t="s">
        <v>123</v>
      </c>
      <c r="D32" s="247"/>
      <c r="E32" s="247"/>
      <c r="F32" s="247"/>
      <c r="G32" s="247"/>
      <c r="H32" s="247"/>
      <c r="I32" s="247"/>
      <c r="J32" s="247"/>
      <c r="K32" s="247"/>
      <c r="L32" s="247"/>
      <c r="M32" s="247"/>
      <c r="N32" s="247"/>
      <c r="O32" s="248"/>
      <c r="P32" s="119"/>
      <c r="Q32" s="86">
        <f>IF('GA-55'!AA2="Yes",'GA-55'!P32,0)</f>
        <v>0</v>
      </c>
    </row>
    <row r="33" spans="2:17" s="20" customFormat="1" ht="15" customHeight="1">
      <c r="B33" s="195"/>
      <c r="C33" s="185" t="s">
        <v>122</v>
      </c>
      <c r="D33" s="186"/>
      <c r="E33" s="186"/>
      <c r="F33" s="186"/>
      <c r="G33" s="186"/>
      <c r="H33" s="186"/>
      <c r="I33" s="186"/>
      <c r="J33" s="186"/>
      <c r="K33" s="186"/>
      <c r="L33" s="186"/>
      <c r="M33" s="186"/>
      <c r="N33" s="186"/>
      <c r="O33" s="187"/>
      <c r="P33" s="119" t="s">
        <v>11</v>
      </c>
      <c r="Q33" s="34">
        <f>'Other Deduction'!E7</f>
        <v>0</v>
      </c>
    </row>
    <row r="34" spans="2:17" s="20" customFormat="1" ht="15" customHeight="1">
      <c r="B34" s="196"/>
      <c r="C34" s="188" t="s">
        <v>111</v>
      </c>
      <c r="D34" s="188"/>
      <c r="E34" s="188"/>
      <c r="F34" s="188"/>
      <c r="G34" s="188"/>
      <c r="H34" s="188"/>
      <c r="I34" s="188"/>
      <c r="J34" s="188"/>
      <c r="K34" s="188"/>
      <c r="L34" s="188"/>
      <c r="M34" s="188"/>
      <c r="N34" s="188"/>
      <c r="O34" s="188"/>
      <c r="P34" s="119" t="s">
        <v>11</v>
      </c>
      <c r="Q34" s="33">
        <f>SUM(Q31:Q33)</f>
        <v>0</v>
      </c>
    </row>
    <row r="35" spans="2:17" s="20" customFormat="1" ht="15" customHeight="1">
      <c r="B35" s="194">
        <v>12</v>
      </c>
      <c r="C35" s="181" t="s">
        <v>121</v>
      </c>
      <c r="D35" s="181"/>
      <c r="E35" s="181"/>
      <c r="F35" s="181"/>
      <c r="G35" s="181"/>
      <c r="H35" s="181"/>
      <c r="I35" s="181"/>
      <c r="J35" s="181"/>
      <c r="K35" s="181"/>
      <c r="L35" s="181"/>
      <c r="M35" s="181"/>
      <c r="N35" s="181"/>
      <c r="O35" s="181"/>
      <c r="P35" s="181"/>
      <c r="Q35" s="197"/>
    </row>
    <row r="36" spans="2:17" s="20" customFormat="1" ht="15" customHeight="1">
      <c r="B36" s="195"/>
      <c r="C36" s="198" t="s">
        <v>163</v>
      </c>
      <c r="D36" s="199"/>
      <c r="E36" s="199"/>
      <c r="F36" s="199"/>
      <c r="G36" s="199"/>
      <c r="H36" s="199"/>
      <c r="I36" s="199"/>
      <c r="J36" s="199"/>
      <c r="K36" s="199"/>
      <c r="L36" s="199"/>
      <c r="M36" s="199"/>
      <c r="N36" s="199"/>
      <c r="O36" s="200"/>
      <c r="P36" s="119" t="s">
        <v>11</v>
      </c>
      <c r="Q36" s="34">
        <f>'Other Deduction'!E8</f>
        <v>0</v>
      </c>
    </row>
    <row r="37" spans="2:17" s="20" customFormat="1" ht="15" customHeight="1">
      <c r="B37" s="195"/>
      <c r="C37" s="180" t="s">
        <v>164</v>
      </c>
      <c r="D37" s="180"/>
      <c r="E37" s="180"/>
      <c r="F37" s="180"/>
      <c r="G37" s="180"/>
      <c r="H37" s="180"/>
      <c r="I37" s="180"/>
      <c r="J37" s="180"/>
      <c r="K37" s="180"/>
      <c r="L37" s="180"/>
      <c r="M37" s="180"/>
      <c r="N37" s="180"/>
      <c r="O37" s="180"/>
      <c r="P37" s="119" t="s">
        <v>11</v>
      </c>
      <c r="Q37" s="34">
        <f>'Other Deduction'!E9</f>
        <v>0</v>
      </c>
    </row>
    <row r="38" spans="2:17" s="20" customFormat="1" ht="15" customHeight="1">
      <c r="B38" s="195"/>
      <c r="C38" s="180" t="s">
        <v>187</v>
      </c>
      <c r="D38" s="180"/>
      <c r="E38" s="180"/>
      <c r="F38" s="180"/>
      <c r="G38" s="180"/>
      <c r="H38" s="180"/>
      <c r="I38" s="180"/>
      <c r="J38" s="180"/>
      <c r="K38" s="180"/>
      <c r="L38" s="180"/>
      <c r="M38" s="180"/>
      <c r="N38" s="180"/>
      <c r="O38" s="180"/>
      <c r="P38" s="119" t="s">
        <v>11</v>
      </c>
      <c r="Q38" s="34">
        <f>'Other Deduction'!E10</f>
        <v>0</v>
      </c>
    </row>
    <row r="39" spans="2:17" s="20" customFormat="1" ht="15" customHeight="1">
      <c r="B39" s="195"/>
      <c r="C39" s="180" t="s">
        <v>134</v>
      </c>
      <c r="D39" s="180"/>
      <c r="E39" s="180"/>
      <c r="F39" s="180"/>
      <c r="G39" s="180"/>
      <c r="H39" s="180"/>
      <c r="I39" s="180"/>
      <c r="J39" s="180"/>
      <c r="K39" s="180"/>
      <c r="L39" s="180"/>
      <c r="M39" s="180"/>
      <c r="N39" s="180"/>
      <c r="O39" s="180"/>
      <c r="P39" s="119" t="s">
        <v>11</v>
      </c>
      <c r="Q39" s="34">
        <f>'Other Deduction'!E11</f>
        <v>0</v>
      </c>
    </row>
    <row r="40" spans="2:17" s="20" customFormat="1" ht="15" customHeight="1">
      <c r="B40" s="195"/>
      <c r="C40" s="180" t="s">
        <v>135</v>
      </c>
      <c r="D40" s="180"/>
      <c r="E40" s="180"/>
      <c r="F40" s="180"/>
      <c r="G40" s="180"/>
      <c r="H40" s="180"/>
      <c r="I40" s="180"/>
      <c r="J40" s="180"/>
      <c r="K40" s="180"/>
      <c r="L40" s="180"/>
      <c r="M40" s="180"/>
      <c r="N40" s="180"/>
      <c r="O40" s="180"/>
      <c r="P40" s="119" t="s">
        <v>11</v>
      </c>
      <c r="Q40" s="34">
        <f>'Other Deduction'!E12</f>
        <v>0</v>
      </c>
    </row>
    <row r="41" spans="2:17" s="20" customFormat="1" ht="15" customHeight="1">
      <c r="B41" s="195"/>
      <c r="C41" s="198" t="s">
        <v>136</v>
      </c>
      <c r="D41" s="199"/>
      <c r="E41" s="199"/>
      <c r="F41" s="199"/>
      <c r="G41" s="199"/>
      <c r="H41" s="199"/>
      <c r="I41" s="199"/>
      <c r="J41" s="199"/>
      <c r="K41" s="199"/>
      <c r="L41" s="199"/>
      <c r="M41" s="199"/>
      <c r="N41" s="199"/>
      <c r="O41" s="200"/>
      <c r="P41" s="119" t="s">
        <v>11</v>
      </c>
      <c r="Q41" s="34">
        <f>'Other Deduction'!E13</f>
        <v>0</v>
      </c>
    </row>
    <row r="42" spans="2:17" s="20" customFormat="1" ht="15" customHeight="1">
      <c r="B42" s="195"/>
      <c r="C42" s="189" t="s">
        <v>165</v>
      </c>
      <c r="D42" s="190"/>
      <c r="E42" s="190"/>
      <c r="F42" s="190"/>
      <c r="G42" s="190"/>
      <c r="H42" s="190"/>
      <c r="I42" s="190"/>
      <c r="J42" s="190"/>
      <c r="K42" s="190"/>
      <c r="L42" s="190"/>
      <c r="M42" s="190"/>
      <c r="N42" s="190"/>
      <c r="O42" s="191"/>
      <c r="P42" s="119" t="s">
        <v>11</v>
      </c>
      <c r="Q42" s="34">
        <f>IF('GA-55'!Q4="Yes",IF('Other Deduction'!E3&lt;50001,'Other Deduction'!E3,50000),IF('Other Deduction'!E3&lt;10001,'Other Deduction'!E3,10000))</f>
        <v>0</v>
      </c>
    </row>
    <row r="43" spans="2:17" s="20" customFormat="1" ht="15" customHeight="1">
      <c r="B43" s="195"/>
      <c r="C43" s="189" t="s">
        <v>109</v>
      </c>
      <c r="D43" s="190"/>
      <c r="E43" s="190"/>
      <c r="F43" s="190"/>
      <c r="G43" s="190"/>
      <c r="H43" s="190"/>
      <c r="I43" s="190"/>
      <c r="J43" s="190"/>
      <c r="K43" s="190"/>
      <c r="L43" s="190"/>
      <c r="M43" s="190"/>
      <c r="N43" s="190"/>
      <c r="O43" s="191"/>
      <c r="P43" s="119" t="s">
        <v>11</v>
      </c>
      <c r="Q43" s="34">
        <f>'Other Deduction'!E14</f>
        <v>0</v>
      </c>
    </row>
    <row r="44" spans="2:17" s="20" customFormat="1" ht="15" customHeight="1">
      <c r="B44" s="196"/>
      <c r="C44" s="188" t="s">
        <v>55</v>
      </c>
      <c r="D44" s="188"/>
      <c r="E44" s="188"/>
      <c r="F44" s="188"/>
      <c r="G44" s="188"/>
      <c r="H44" s="188"/>
      <c r="I44" s="188"/>
      <c r="J44" s="188"/>
      <c r="K44" s="188"/>
      <c r="L44" s="188"/>
      <c r="M44" s="188"/>
      <c r="N44" s="188"/>
      <c r="O44" s="188"/>
      <c r="P44" s="119" t="s">
        <v>11</v>
      </c>
      <c r="Q44" s="35">
        <f>SUM(Q36:Q43)</f>
        <v>0</v>
      </c>
    </row>
    <row r="45" spans="2:17" s="20" customFormat="1" ht="15" customHeight="1">
      <c r="B45" s="32">
        <v>13</v>
      </c>
      <c r="C45" s="181" t="s">
        <v>117</v>
      </c>
      <c r="D45" s="181"/>
      <c r="E45" s="181"/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19" t="s">
        <v>11</v>
      </c>
      <c r="Q45" s="34">
        <f>Q34+Q44</f>
        <v>0</v>
      </c>
    </row>
    <row r="46" spans="2:17" s="20" customFormat="1" ht="15" customHeight="1">
      <c r="B46" s="32">
        <v>14</v>
      </c>
      <c r="C46" s="180" t="s">
        <v>66</v>
      </c>
      <c r="D46" s="180"/>
      <c r="E46" s="180"/>
      <c r="F46" s="180"/>
      <c r="G46" s="180"/>
      <c r="H46" s="180"/>
      <c r="I46" s="180"/>
      <c r="J46" s="180"/>
      <c r="K46" s="180"/>
      <c r="L46" s="180"/>
      <c r="M46" s="180"/>
      <c r="N46" s="180"/>
      <c r="O46" s="180"/>
      <c r="P46" s="119" t="s">
        <v>11</v>
      </c>
      <c r="Q46" s="34">
        <f>(Q17-Q45)</f>
        <v>746099</v>
      </c>
    </row>
    <row r="47" spans="2:17" s="20" customFormat="1" ht="15.5">
      <c r="B47" s="32">
        <v>15</v>
      </c>
      <c r="C47" s="181" t="s">
        <v>154</v>
      </c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  <c r="O47" s="181"/>
      <c r="P47" s="119" t="s">
        <v>11</v>
      </c>
      <c r="Q47" s="33">
        <f>ROUND(Q46,-1)</f>
        <v>746100</v>
      </c>
    </row>
    <row r="48" spans="2:17" s="20" customFormat="1" ht="15" customHeight="1">
      <c r="B48" s="194">
        <v>16</v>
      </c>
      <c r="C48" s="180" t="s">
        <v>56</v>
      </c>
      <c r="D48" s="180"/>
      <c r="E48" s="180"/>
      <c r="F48" s="180"/>
      <c r="G48" s="180"/>
      <c r="H48" s="180"/>
      <c r="I48" s="180"/>
      <c r="J48" s="180"/>
      <c r="K48" s="180"/>
      <c r="L48" s="180"/>
      <c r="M48" s="180"/>
      <c r="N48" s="180"/>
      <c r="O48" s="180"/>
      <c r="P48" s="180"/>
      <c r="Q48" s="207"/>
    </row>
    <row r="49" spans="2:17" s="20" customFormat="1" ht="15" customHeight="1">
      <c r="B49" s="195"/>
      <c r="C49" s="208" t="s">
        <v>82</v>
      </c>
      <c r="D49" s="208"/>
      <c r="E49" s="208"/>
      <c r="F49" s="208"/>
      <c r="G49" s="208"/>
      <c r="H49" s="208" t="s">
        <v>98</v>
      </c>
      <c r="I49" s="208"/>
      <c r="J49" s="208"/>
      <c r="K49" s="208"/>
      <c r="L49" s="209" t="s">
        <v>116</v>
      </c>
      <c r="M49" s="210"/>
      <c r="N49" s="210"/>
      <c r="O49" s="211"/>
      <c r="P49" s="9"/>
      <c r="Q49" s="36"/>
    </row>
    <row r="50" spans="2:17" s="20" customFormat="1" ht="15" customHeight="1">
      <c r="B50" s="195"/>
      <c r="C50" s="276" t="s">
        <v>189</v>
      </c>
      <c r="D50" s="277"/>
      <c r="E50" s="278"/>
      <c r="F50" s="279" t="s">
        <v>57</v>
      </c>
      <c r="G50" s="279"/>
      <c r="H50" s="182" t="s">
        <v>99</v>
      </c>
      <c r="I50" s="183"/>
      <c r="J50" s="184"/>
      <c r="K50" s="121" t="s">
        <v>57</v>
      </c>
      <c r="L50" s="182" t="s">
        <v>99</v>
      </c>
      <c r="M50" s="183"/>
      <c r="N50" s="184"/>
      <c r="O50" s="121" t="s">
        <v>57</v>
      </c>
      <c r="P50" s="119" t="s">
        <v>11</v>
      </c>
      <c r="Q50" s="37">
        <v>0</v>
      </c>
    </row>
    <row r="51" spans="2:17" s="20" customFormat="1" ht="15" customHeight="1">
      <c r="B51" s="195"/>
      <c r="C51" s="276" t="s">
        <v>58</v>
      </c>
      <c r="D51" s="277"/>
      <c r="E51" s="278"/>
      <c r="F51" s="280">
        <v>0.05</v>
      </c>
      <c r="G51" s="279"/>
      <c r="H51" s="276" t="s">
        <v>58</v>
      </c>
      <c r="I51" s="277"/>
      <c r="J51" s="278"/>
      <c r="K51" s="120">
        <v>0.05</v>
      </c>
      <c r="L51" s="182" t="s">
        <v>84</v>
      </c>
      <c r="M51" s="183"/>
      <c r="N51" s="184"/>
      <c r="O51" s="120">
        <v>0.05</v>
      </c>
      <c r="P51" s="119" t="s">
        <v>11</v>
      </c>
      <c r="Q51" s="37">
        <f>ROUND(IF('GA-55'!Q4="No",IF(Q47&lt;250001,0,IF(Q47&gt;500000,12500,((Q47-250000)*0.05))),IF(Q47&lt;300001,0,IF(Q47&gt;500000,10000,((Q47-300000)*0.05)))),0)</f>
        <v>12500</v>
      </c>
    </row>
    <row r="52" spans="2:17" s="20" customFormat="1" ht="15" customHeight="1">
      <c r="B52" s="195"/>
      <c r="C52" s="276" t="s">
        <v>190</v>
      </c>
      <c r="D52" s="277"/>
      <c r="E52" s="278"/>
      <c r="F52" s="280">
        <v>0.1</v>
      </c>
      <c r="G52" s="279"/>
      <c r="H52" s="276" t="s">
        <v>190</v>
      </c>
      <c r="I52" s="277"/>
      <c r="J52" s="278"/>
      <c r="K52" s="120">
        <v>0.1</v>
      </c>
      <c r="L52" s="276" t="s">
        <v>190</v>
      </c>
      <c r="M52" s="277"/>
      <c r="N52" s="278"/>
      <c r="O52" s="120">
        <v>0.1</v>
      </c>
      <c r="P52" s="119" t="s">
        <v>11</v>
      </c>
      <c r="Q52" s="37">
        <f>IF(Q47&lt;500001,0,IF(Q47&gt;750000,25000,((Q47-500000)*0.1)))</f>
        <v>24610</v>
      </c>
    </row>
    <row r="53" spans="2:17" s="20" customFormat="1" ht="15" customHeight="1">
      <c r="B53" s="195"/>
      <c r="C53" s="276" t="s">
        <v>191</v>
      </c>
      <c r="D53" s="277"/>
      <c r="E53" s="278"/>
      <c r="F53" s="280">
        <v>0.15</v>
      </c>
      <c r="G53" s="279"/>
      <c r="H53" s="276" t="s">
        <v>191</v>
      </c>
      <c r="I53" s="277"/>
      <c r="J53" s="278"/>
      <c r="K53" s="120">
        <v>0.15</v>
      </c>
      <c r="L53" s="276" t="s">
        <v>191</v>
      </c>
      <c r="M53" s="277"/>
      <c r="N53" s="278"/>
      <c r="O53" s="120">
        <v>0.15</v>
      </c>
      <c r="P53" s="119"/>
      <c r="Q53" s="37">
        <f>IF(Q47&lt;750001,0,IF(Q47&gt;1000000,37500,((Q47-750000)*0.15)))</f>
        <v>0</v>
      </c>
    </row>
    <row r="54" spans="2:17" s="20" customFormat="1" ht="15" customHeight="1">
      <c r="B54" s="195"/>
      <c r="C54" s="276" t="s">
        <v>192</v>
      </c>
      <c r="D54" s="277"/>
      <c r="E54" s="278"/>
      <c r="F54" s="280">
        <v>0.2</v>
      </c>
      <c r="G54" s="279"/>
      <c r="H54" s="276" t="s">
        <v>192</v>
      </c>
      <c r="I54" s="277"/>
      <c r="J54" s="278"/>
      <c r="K54" s="120">
        <v>0.2</v>
      </c>
      <c r="L54" s="276" t="s">
        <v>192</v>
      </c>
      <c r="M54" s="277"/>
      <c r="N54" s="278"/>
      <c r="O54" s="120">
        <v>0.2</v>
      </c>
      <c r="P54" s="119"/>
      <c r="Q54" s="37">
        <f>IF(Q47&lt;1000001,0,IF(Q47&gt;1250000,50000,((Q47-1000000)*0.2)))</f>
        <v>0</v>
      </c>
    </row>
    <row r="55" spans="2:17" s="20" customFormat="1" ht="15" customHeight="1">
      <c r="B55" s="195"/>
      <c r="C55" s="276" t="s">
        <v>193</v>
      </c>
      <c r="D55" s="277"/>
      <c r="E55" s="278"/>
      <c r="F55" s="280">
        <v>0.25</v>
      </c>
      <c r="G55" s="279"/>
      <c r="H55" s="276" t="s">
        <v>193</v>
      </c>
      <c r="I55" s="277"/>
      <c r="J55" s="278"/>
      <c r="K55" s="120">
        <v>0.25</v>
      </c>
      <c r="L55" s="276" t="s">
        <v>193</v>
      </c>
      <c r="M55" s="277"/>
      <c r="N55" s="278"/>
      <c r="O55" s="120">
        <v>0.25</v>
      </c>
      <c r="P55" s="119"/>
      <c r="Q55" s="37">
        <f>IF(Q47&lt;1250001,0,IF(Q47&gt;1500000,62500,((Q47-1250000)*0.25)))</f>
        <v>0</v>
      </c>
    </row>
    <row r="56" spans="2:17" s="20" customFormat="1" ht="15" customHeight="1">
      <c r="B56" s="195"/>
      <c r="C56" s="281" t="s">
        <v>194</v>
      </c>
      <c r="D56" s="282"/>
      <c r="E56" s="283"/>
      <c r="F56" s="280">
        <v>0.3</v>
      </c>
      <c r="G56" s="279"/>
      <c r="H56" s="281" t="s">
        <v>194</v>
      </c>
      <c r="I56" s="282"/>
      <c r="J56" s="283"/>
      <c r="K56" s="120">
        <v>0.3</v>
      </c>
      <c r="L56" s="281" t="s">
        <v>194</v>
      </c>
      <c r="M56" s="282"/>
      <c r="N56" s="283"/>
      <c r="O56" s="120">
        <v>0.3</v>
      </c>
      <c r="P56" s="119" t="s">
        <v>11</v>
      </c>
      <c r="Q56" s="37">
        <f>IF(Q47&lt;1500001,0,((Q47-1500000)*0.3))</f>
        <v>0</v>
      </c>
    </row>
    <row r="57" spans="2:17" s="20" customFormat="1" ht="15" customHeight="1">
      <c r="B57" s="195"/>
      <c r="C57" s="202" t="s">
        <v>67</v>
      </c>
      <c r="D57" s="203"/>
      <c r="E57" s="203"/>
      <c r="F57" s="203"/>
      <c r="G57" s="203"/>
      <c r="H57" s="203"/>
      <c r="I57" s="203"/>
      <c r="J57" s="203"/>
      <c r="K57" s="203"/>
      <c r="L57" s="203"/>
      <c r="M57" s="203"/>
      <c r="N57" s="203"/>
      <c r="O57" s="204"/>
      <c r="P57" s="119" t="s">
        <v>11</v>
      </c>
      <c r="Q57" s="33">
        <f>SUM(Q50:Q56)</f>
        <v>37110</v>
      </c>
    </row>
    <row r="58" spans="2:17" s="20" customFormat="1" ht="15" customHeight="1">
      <c r="B58" s="195"/>
      <c r="C58" s="215" t="s">
        <v>166</v>
      </c>
      <c r="D58" s="216"/>
      <c r="E58" s="216"/>
      <c r="F58" s="216"/>
      <c r="G58" s="216"/>
      <c r="H58" s="216"/>
      <c r="I58" s="216"/>
      <c r="J58" s="216"/>
      <c r="K58" s="216"/>
      <c r="L58" s="216"/>
      <c r="M58" s="216"/>
      <c r="N58" s="216"/>
      <c r="O58" s="217"/>
      <c r="P58" s="119" t="s">
        <v>11</v>
      </c>
      <c r="Q58" s="34">
        <f>IF(Q47&gt;500000,0,IF(Q57&lt;12501,Q57,12500))</f>
        <v>0</v>
      </c>
    </row>
    <row r="59" spans="2:17" s="20" customFormat="1" ht="15" customHeight="1">
      <c r="B59" s="195"/>
      <c r="C59" s="202" t="s">
        <v>101</v>
      </c>
      <c r="D59" s="203"/>
      <c r="E59" s="203"/>
      <c r="F59" s="203"/>
      <c r="G59" s="203"/>
      <c r="H59" s="203"/>
      <c r="I59" s="203"/>
      <c r="J59" s="203"/>
      <c r="K59" s="203"/>
      <c r="L59" s="203"/>
      <c r="M59" s="203"/>
      <c r="N59" s="203"/>
      <c r="O59" s="204"/>
      <c r="P59" s="119" t="s">
        <v>11</v>
      </c>
      <c r="Q59" s="33">
        <f>Q57-Q58</f>
        <v>37110</v>
      </c>
    </row>
    <row r="60" spans="2:17" s="20" customFormat="1" ht="15" customHeight="1">
      <c r="B60" s="195"/>
      <c r="C60" s="205" t="s">
        <v>159</v>
      </c>
      <c r="D60" s="205"/>
      <c r="E60" s="205"/>
      <c r="F60" s="205"/>
      <c r="G60" s="205"/>
      <c r="H60" s="205"/>
      <c r="I60" s="205"/>
      <c r="J60" s="205"/>
      <c r="K60" s="205"/>
      <c r="L60" s="205"/>
      <c r="M60" s="205"/>
      <c r="N60" s="205"/>
      <c r="O60" s="205"/>
      <c r="P60" s="119" t="s">
        <v>11</v>
      </c>
      <c r="Q60" s="34">
        <f>ROUND(Q59*0.04,0)</f>
        <v>1484</v>
      </c>
    </row>
    <row r="61" spans="2:17" s="20" customFormat="1" ht="15" customHeight="1">
      <c r="B61" s="196"/>
      <c r="C61" s="206" t="s">
        <v>102</v>
      </c>
      <c r="D61" s="206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119" t="s">
        <v>11</v>
      </c>
      <c r="Q61" s="33">
        <f>SUM(Q59:Q60)</f>
        <v>38594</v>
      </c>
    </row>
    <row r="62" spans="2:17" s="20" customFormat="1" ht="15" customHeight="1">
      <c r="B62" s="32">
        <v>17</v>
      </c>
      <c r="C62" s="189" t="s">
        <v>68</v>
      </c>
      <c r="D62" s="190"/>
      <c r="E62" s="190"/>
      <c r="F62" s="190"/>
      <c r="G62" s="190"/>
      <c r="H62" s="190"/>
      <c r="I62" s="190"/>
      <c r="J62" s="190"/>
      <c r="K62" s="190"/>
      <c r="L62" s="190"/>
      <c r="M62" s="190"/>
      <c r="N62" s="190"/>
      <c r="O62" s="191"/>
      <c r="P62" s="119" t="s">
        <v>11</v>
      </c>
      <c r="Q62" s="34">
        <f>'Other Deduction'!E17</f>
        <v>0</v>
      </c>
    </row>
    <row r="63" spans="2:17" s="20" customFormat="1" ht="15" customHeight="1">
      <c r="B63" s="32">
        <v>18</v>
      </c>
      <c r="C63" s="181" t="s">
        <v>85</v>
      </c>
      <c r="D63" s="181"/>
      <c r="E63" s="181"/>
      <c r="F63" s="181"/>
      <c r="G63" s="181"/>
      <c r="H63" s="181"/>
      <c r="I63" s="181"/>
      <c r="J63" s="181"/>
      <c r="K63" s="181"/>
      <c r="L63" s="181"/>
      <c r="M63" s="181"/>
      <c r="N63" s="181"/>
      <c r="O63" s="181"/>
      <c r="P63" s="119" t="s">
        <v>11</v>
      </c>
      <c r="Q63" s="33">
        <f>Q61-Q62</f>
        <v>38594</v>
      </c>
    </row>
    <row r="64" spans="2:17" ht="33.75" customHeight="1">
      <c r="B64" s="194">
        <v>19</v>
      </c>
      <c r="C64" s="228" t="s">
        <v>60</v>
      </c>
      <c r="D64" s="228"/>
      <c r="E64" s="229"/>
      <c r="F64" s="226" t="s">
        <v>183</v>
      </c>
      <c r="G64" s="226"/>
      <c r="H64" s="226"/>
      <c r="I64" s="226"/>
      <c r="J64" s="219" t="s">
        <v>184</v>
      </c>
      <c r="K64" s="227"/>
      <c r="L64" s="122" t="s">
        <v>185</v>
      </c>
      <c r="M64" s="219" t="s">
        <v>186</v>
      </c>
      <c r="N64" s="227"/>
      <c r="O64" s="122" t="s">
        <v>89</v>
      </c>
      <c r="P64" s="219" t="s">
        <v>153</v>
      </c>
      <c r="Q64" s="220"/>
    </row>
    <row r="65" spans="1:18" ht="15.5">
      <c r="B65" s="196"/>
      <c r="C65" s="230"/>
      <c r="D65" s="230"/>
      <c r="E65" s="231"/>
      <c r="F65" s="221">
        <f>SUM('GA-55'!Y11:Y17)</f>
        <v>0</v>
      </c>
      <c r="G65" s="221"/>
      <c r="H65" s="221"/>
      <c r="I65" s="221"/>
      <c r="J65" s="221">
        <f>SUM('GA-55'!Y18:Y20)</f>
        <v>0</v>
      </c>
      <c r="K65" s="221"/>
      <c r="L65" s="25">
        <f>'GA-55'!Y21</f>
        <v>0</v>
      </c>
      <c r="M65" s="221">
        <f>'GA-55'!Y22</f>
        <v>0</v>
      </c>
      <c r="N65" s="221"/>
      <c r="O65" s="72">
        <f>SUM('GA-55'!Y23:Y31)+'Other Deduction'!E18</f>
        <v>0</v>
      </c>
      <c r="P65" s="222">
        <f>F65+J65+L65+M65+O65</f>
        <v>0</v>
      </c>
      <c r="Q65" s="223"/>
    </row>
    <row r="66" spans="1:18" ht="16" thickBot="1">
      <c r="B66" s="224" t="str">
        <f>IF(Q63&gt;P65,"Income Tax Payable",IF(Q63&lt;P65,"Income Tax Refundable","Income Tax Payble/Refundable"))</f>
        <v>Income Tax Payable</v>
      </c>
      <c r="C66" s="225"/>
      <c r="D66" s="225"/>
      <c r="E66" s="225"/>
      <c r="F66" s="225"/>
      <c r="G66" s="225"/>
      <c r="H66" s="225"/>
      <c r="I66" s="225"/>
      <c r="J66" s="225"/>
      <c r="K66" s="225"/>
      <c r="L66" s="225"/>
      <c r="M66" s="225"/>
      <c r="N66" s="225"/>
      <c r="O66" s="225"/>
      <c r="P66" s="38" t="s">
        <v>11</v>
      </c>
      <c r="Q66" s="39">
        <f>IF(Q63&gt;P65,Q63-P65,P65-Q63)</f>
        <v>38594</v>
      </c>
    </row>
    <row r="67" spans="1:18" ht="15.5"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5"/>
      <c r="Q67" s="46"/>
    </row>
    <row r="68" spans="1:18" ht="16.5">
      <c r="B68" s="10"/>
      <c r="C68" s="11"/>
      <c r="D68" s="11"/>
      <c r="E68" s="47" t="s">
        <v>118</v>
      </c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2"/>
      <c r="Q68" s="13"/>
    </row>
    <row r="69" spans="1:18" ht="15.5">
      <c r="B69" s="10"/>
      <c r="C69" s="11"/>
      <c r="D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2"/>
      <c r="Q69" s="13"/>
    </row>
    <row r="70" spans="1:18" s="73" customFormat="1" ht="15.75" customHeight="1">
      <c r="B70" s="74"/>
      <c r="C70" s="218"/>
      <c r="D70" s="218"/>
      <c r="E70" s="218"/>
      <c r="F70" s="218"/>
      <c r="G70" s="218"/>
      <c r="H70" s="218"/>
      <c r="I70" s="218"/>
      <c r="J70" s="218"/>
      <c r="K70" s="218"/>
      <c r="L70" s="218"/>
      <c r="M70" s="218"/>
      <c r="N70" s="218"/>
      <c r="O70" s="218"/>
      <c r="P70" s="218"/>
      <c r="Q70" s="218"/>
    </row>
    <row r="71" spans="1:18" s="73" customFormat="1" ht="15.75" hidden="1" customHeight="1">
      <c r="B71" s="75"/>
      <c r="C71" s="218"/>
      <c r="D71" s="218"/>
      <c r="E71" s="218"/>
      <c r="F71" s="218"/>
      <c r="G71" s="218"/>
      <c r="H71" s="218"/>
      <c r="I71" s="218"/>
      <c r="J71" s="218"/>
      <c r="K71" s="218"/>
      <c r="L71" s="218"/>
      <c r="M71" s="218"/>
      <c r="N71" s="218"/>
      <c r="O71" s="218"/>
      <c r="P71" s="218"/>
      <c r="Q71" s="218"/>
    </row>
    <row r="72" spans="1:18" s="73" customFormat="1" ht="24" hidden="1" customHeight="1">
      <c r="B72" s="74"/>
      <c r="C72" s="218"/>
      <c r="D72" s="218"/>
      <c r="E72" s="218"/>
      <c r="F72" s="218"/>
      <c r="G72" s="218"/>
      <c r="H72" s="218"/>
      <c r="I72" s="218"/>
      <c r="J72" s="218"/>
      <c r="K72" s="218"/>
      <c r="L72" s="218"/>
      <c r="M72" s="218"/>
      <c r="N72" s="218"/>
      <c r="O72" s="218"/>
      <c r="P72" s="218"/>
      <c r="Q72" s="218"/>
    </row>
    <row r="73" spans="1:18" s="73" customFormat="1" ht="15.75" hidden="1" customHeight="1">
      <c r="B73" s="74"/>
      <c r="C73" s="76"/>
      <c r="D73" s="76"/>
      <c r="E73" s="76"/>
      <c r="F73" s="76"/>
      <c r="G73" s="76"/>
      <c r="H73" s="76"/>
      <c r="I73" s="76"/>
      <c r="J73" s="76"/>
      <c r="K73" s="76"/>
      <c r="L73" s="201"/>
      <c r="M73" s="201"/>
      <c r="N73" s="201"/>
      <c r="O73" s="201"/>
      <c r="P73" s="201"/>
      <c r="Q73" s="201"/>
    </row>
    <row r="74" spans="1:18" s="73" customFormat="1" ht="15.75" hidden="1" customHeight="1">
      <c r="B74" s="74"/>
      <c r="C74" s="76"/>
      <c r="D74" s="76"/>
      <c r="E74" s="76"/>
      <c r="F74" s="76"/>
      <c r="G74" s="76"/>
      <c r="H74" s="76"/>
      <c r="I74" s="76"/>
      <c r="J74" s="76"/>
      <c r="K74" s="76"/>
      <c r="L74" s="201"/>
      <c r="M74" s="201"/>
      <c r="N74" s="201"/>
      <c r="O74" s="201"/>
      <c r="P74" s="201"/>
      <c r="Q74" s="201"/>
    </row>
    <row r="75" spans="1:18" s="73" customFormat="1" ht="15.75" hidden="1" customHeight="1">
      <c r="B75" s="74"/>
      <c r="C75" s="76"/>
      <c r="D75" s="76"/>
      <c r="E75" s="76"/>
      <c r="F75" s="76"/>
      <c r="G75" s="76"/>
      <c r="H75" s="76"/>
      <c r="I75" s="76"/>
      <c r="J75" s="76"/>
      <c r="K75" s="76"/>
      <c r="L75" s="201"/>
      <c r="M75" s="201"/>
      <c r="N75" s="201"/>
      <c r="O75" s="201"/>
      <c r="P75" s="201"/>
      <c r="Q75" s="201"/>
    </row>
    <row r="76" spans="1:18" s="73" customFormat="1" ht="15.75" hidden="1" customHeight="1">
      <c r="B76" s="74"/>
      <c r="C76" s="76"/>
      <c r="D76" s="76"/>
      <c r="E76" s="76"/>
      <c r="F76" s="76"/>
      <c r="G76" s="76"/>
      <c r="H76" s="76"/>
      <c r="I76" s="76"/>
      <c r="J76" s="76"/>
      <c r="K76" s="76"/>
      <c r="L76" s="201"/>
      <c r="M76" s="201"/>
      <c r="N76" s="201"/>
      <c r="O76" s="201"/>
      <c r="P76" s="201"/>
      <c r="Q76" s="201"/>
    </row>
    <row r="77" spans="1:18" s="73" customFormat="1" ht="15.75" hidden="1" customHeight="1">
      <c r="B77" s="74"/>
      <c r="C77" s="76"/>
      <c r="D77" s="76"/>
      <c r="E77" s="76"/>
      <c r="F77" s="76"/>
      <c r="G77" s="76"/>
      <c r="H77" s="76"/>
      <c r="I77" s="76"/>
      <c r="J77" s="76"/>
      <c r="K77" s="76"/>
      <c r="L77" s="201"/>
      <c r="M77" s="201"/>
      <c r="N77" s="201"/>
      <c r="O77" s="201"/>
      <c r="P77" s="201"/>
      <c r="Q77" s="201"/>
    </row>
    <row r="78" spans="1:18" s="73" customFormat="1" ht="15.5" hidden="1">
      <c r="B78" s="75"/>
      <c r="C78" s="77"/>
      <c r="D78" s="271"/>
      <c r="E78" s="271"/>
      <c r="F78" s="271"/>
      <c r="G78" s="271"/>
      <c r="H78" s="271"/>
      <c r="I78" s="271"/>
      <c r="J78" s="271"/>
      <c r="K78" s="77"/>
      <c r="L78" s="201"/>
      <c r="M78" s="201"/>
      <c r="N78" s="201"/>
      <c r="O78" s="201"/>
      <c r="P78" s="201"/>
      <c r="Q78" s="201"/>
    </row>
    <row r="79" spans="1:18" s="73" customFormat="1" ht="15.5" hidden="1">
      <c r="B79" s="75"/>
      <c r="C79" s="77"/>
      <c r="D79" s="77"/>
      <c r="E79" s="77"/>
      <c r="F79" s="77"/>
      <c r="G79" s="77"/>
      <c r="H79" s="77"/>
      <c r="I79" s="77"/>
      <c r="J79" s="77"/>
      <c r="K79" s="77"/>
      <c r="L79" s="201"/>
      <c r="M79" s="201"/>
      <c r="N79" s="201"/>
      <c r="O79" s="201"/>
      <c r="P79" s="201"/>
      <c r="Q79" s="201"/>
    </row>
    <row r="80" spans="1:18" ht="15.5" hidden="1">
      <c r="A80" s="64"/>
      <c r="B80" s="65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6"/>
      <c r="P80" s="67"/>
      <c r="Q80" s="68"/>
      <c r="R80" s="64"/>
    </row>
    <row r="81" spans="1:18" ht="15.5" hidden="1">
      <c r="A81" s="64"/>
      <c r="B81" s="65"/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6"/>
      <c r="P81" s="67"/>
      <c r="Q81" s="68"/>
      <c r="R81" s="64"/>
    </row>
    <row r="82" spans="1:18" ht="15.5" hidden="1">
      <c r="A82" s="64"/>
      <c r="B82" s="65"/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6"/>
      <c r="P82" s="67"/>
      <c r="Q82" s="68"/>
      <c r="R82" s="64"/>
    </row>
  </sheetData>
  <sheetProtection password="FC12" sheet="1" objects="1" scenarios="1"/>
  <mergeCells count="133">
    <mergeCell ref="C70:Q72"/>
    <mergeCell ref="L73:Q79"/>
    <mergeCell ref="D78:J78"/>
    <mergeCell ref="F55:G55"/>
    <mergeCell ref="H55:J55"/>
    <mergeCell ref="L55:N55"/>
    <mergeCell ref="C55:E55"/>
    <mergeCell ref="P64:Q64"/>
    <mergeCell ref="F65:I65"/>
    <mergeCell ref="J65:K65"/>
    <mergeCell ref="M65:N65"/>
    <mergeCell ref="P65:Q65"/>
    <mergeCell ref="B66:O66"/>
    <mergeCell ref="C63:O63"/>
    <mergeCell ref="B64:B65"/>
    <mergeCell ref="C64:E65"/>
    <mergeCell ref="F64:I64"/>
    <mergeCell ref="J64:K64"/>
    <mergeCell ref="B48:B61"/>
    <mergeCell ref="C48:Q48"/>
    <mergeCell ref="C49:G49"/>
    <mergeCell ref="M64:N64"/>
    <mergeCell ref="C57:O57"/>
    <mergeCell ref="C58:O58"/>
    <mergeCell ref="C59:O59"/>
    <mergeCell ref="C60:O60"/>
    <mergeCell ref="C61:O61"/>
    <mergeCell ref="C62:O62"/>
    <mergeCell ref="C52:E52"/>
    <mergeCell ref="F52:G52"/>
    <mergeCell ref="H52:J52"/>
    <mergeCell ref="L52:N52"/>
    <mergeCell ref="C56:E56"/>
    <mergeCell ref="F56:G56"/>
    <mergeCell ref="H56:J56"/>
    <mergeCell ref="L56:N56"/>
    <mergeCell ref="C53:E53"/>
    <mergeCell ref="C54:E54"/>
    <mergeCell ref="F53:G53"/>
    <mergeCell ref="F54:G54"/>
    <mergeCell ref="H53:J53"/>
    <mergeCell ref="H54:J54"/>
    <mergeCell ref="L53:N53"/>
    <mergeCell ref="L54:N54"/>
    <mergeCell ref="B35:B44"/>
    <mergeCell ref="C35:Q35"/>
    <mergeCell ref="C36:O36"/>
    <mergeCell ref="C37:O37"/>
    <mergeCell ref="C38:O38"/>
    <mergeCell ref="C39:O39"/>
    <mergeCell ref="C40:O40"/>
    <mergeCell ref="C41:O41"/>
    <mergeCell ref="C42:O42"/>
    <mergeCell ref="C44:O44"/>
    <mergeCell ref="D26:G26"/>
    <mergeCell ref="K26:M26"/>
    <mergeCell ref="D27:G27"/>
    <mergeCell ref="K27:M27"/>
    <mergeCell ref="C50:E50"/>
    <mergeCell ref="F50:G50"/>
    <mergeCell ref="H50:J50"/>
    <mergeCell ref="L50:N50"/>
    <mergeCell ref="C51:E51"/>
    <mergeCell ref="F51:G51"/>
    <mergeCell ref="H51:J51"/>
    <mergeCell ref="L51:N51"/>
    <mergeCell ref="C43:O43"/>
    <mergeCell ref="H49:K49"/>
    <mergeCell ref="L49:O49"/>
    <mergeCell ref="C45:O45"/>
    <mergeCell ref="C46:O46"/>
    <mergeCell ref="C47:O47"/>
    <mergeCell ref="C34:O34"/>
    <mergeCell ref="D22:G22"/>
    <mergeCell ref="K22:M22"/>
    <mergeCell ref="D23:G23"/>
    <mergeCell ref="K23:M23"/>
    <mergeCell ref="D24:G24"/>
    <mergeCell ref="K24:M24"/>
    <mergeCell ref="C16:O16"/>
    <mergeCell ref="C17:O17"/>
    <mergeCell ref="B18:B34"/>
    <mergeCell ref="C18:Q18"/>
    <mergeCell ref="C19:Q19"/>
    <mergeCell ref="D20:G20"/>
    <mergeCell ref="K20:M20"/>
    <mergeCell ref="P20:Q30"/>
    <mergeCell ref="D21:G21"/>
    <mergeCell ref="K21:M21"/>
    <mergeCell ref="D28:G28"/>
    <mergeCell ref="K28:M28"/>
    <mergeCell ref="C30:M30"/>
    <mergeCell ref="C31:O31"/>
    <mergeCell ref="C32:O32"/>
    <mergeCell ref="C33:O33"/>
    <mergeCell ref="D25:G25"/>
    <mergeCell ref="K25:M25"/>
    <mergeCell ref="M9:O9"/>
    <mergeCell ref="C10:O10"/>
    <mergeCell ref="E13:G13"/>
    <mergeCell ref="H13:J13"/>
    <mergeCell ref="K13:L13"/>
    <mergeCell ref="M13:O13"/>
    <mergeCell ref="C14:O14"/>
    <mergeCell ref="C15:O15"/>
    <mergeCell ref="B11:B13"/>
    <mergeCell ref="C11:J11"/>
    <mergeCell ref="K11:L11"/>
    <mergeCell ref="M11:O11"/>
    <mergeCell ref="D29:G29"/>
    <mergeCell ref="K29:M29"/>
    <mergeCell ref="C4:O4"/>
    <mergeCell ref="C5:O5"/>
    <mergeCell ref="C6:O6"/>
    <mergeCell ref="B7:B9"/>
    <mergeCell ref="C7:L7"/>
    <mergeCell ref="M7:O7"/>
    <mergeCell ref="B1:Q1"/>
    <mergeCell ref="B2:Q2"/>
    <mergeCell ref="C3:D3"/>
    <mergeCell ref="E3:J3"/>
    <mergeCell ref="L3:N3"/>
    <mergeCell ref="P3:Q3"/>
    <mergeCell ref="P11:Q13"/>
    <mergeCell ref="C12:D13"/>
    <mergeCell ref="E12:G12"/>
    <mergeCell ref="H12:J12"/>
    <mergeCell ref="K12:L12"/>
    <mergeCell ref="M12:O12"/>
    <mergeCell ref="P7:Q8"/>
    <mergeCell ref="C8:L8"/>
    <mergeCell ref="M8:O8"/>
    <mergeCell ref="C9:L9"/>
  </mergeCells>
  <printOptions horizontalCentered="1"/>
  <pageMargins left="0.39370078740157499" right="0.23622047244094499" top="0.23622047244094499" bottom="0.27559055118110198" header="0.196850393700787" footer="0.23622047244094499"/>
  <pageSetup paperSize="9" scale="78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GA-55</vt:lpstr>
      <vt:lpstr>Other Deduction</vt:lpstr>
      <vt:lpstr>Tax Old Regime</vt:lpstr>
      <vt:lpstr>Tax New Regime</vt:lpstr>
      <vt:lpstr>'GA-55'!Print_Area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Windows User</cp:lastModifiedBy>
  <cp:lastPrinted>2021-08-21T17:48:51Z</cp:lastPrinted>
  <dcterms:created xsi:type="dcterms:W3CDTF">2013-12-06T08:14:36Z</dcterms:created>
  <dcterms:modified xsi:type="dcterms:W3CDTF">2021-12-04T08:39:42Z</dcterms:modified>
</cp:coreProperties>
</file>